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site\Downloads\Excel rekenmodellen\nieuwe modellen\"/>
    </mc:Choice>
  </mc:AlternateContent>
  <xr:revisionPtr revIDLastSave="0" documentId="13_ncr:1_{E8E90B15-84B8-45FC-8193-92BE0B8AA3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dern diesel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2" l="1"/>
  <c r="Y5" i="2"/>
  <c r="L54" i="2"/>
  <c r="K4" i="2"/>
  <c r="L4" i="2"/>
  <c r="V54" i="2" s="1"/>
  <c r="Z4" i="2" s="1"/>
  <c r="Z5" i="2" s="1"/>
  <c r="G5" i="2"/>
  <c r="G4" i="2"/>
  <c r="G3" i="2"/>
  <c r="L5" i="2" l="1"/>
  <c r="L6" i="2" s="1"/>
  <c r="L7" i="2" s="1"/>
  <c r="L8" i="2" s="1"/>
  <c r="L9" i="2" s="1"/>
  <c r="L10" i="2" s="1"/>
  <c r="L11" i="2" s="1"/>
  <c r="P4" i="2"/>
  <c r="P5" i="2" s="1"/>
  <c r="S4" i="2" s="1"/>
  <c r="S5" i="2" s="1"/>
  <c r="M4" i="2"/>
  <c r="K54" i="2"/>
  <c r="V4" i="2" l="1"/>
  <c r="V5" i="2" s="1"/>
  <c r="G16" i="2"/>
  <c r="L12" i="2"/>
  <c r="K11" i="2"/>
  <c r="K10" i="2"/>
  <c r="K5" i="2"/>
  <c r="M5" i="2" s="1"/>
  <c r="K8" i="2"/>
  <c r="M8" i="2" s="1"/>
  <c r="K6" i="2"/>
  <c r="M6" i="2" s="1"/>
  <c r="K7" i="2"/>
  <c r="M7" i="2" s="1"/>
  <c r="K9" i="2"/>
  <c r="O4" i="2"/>
  <c r="O5" i="2" s="1"/>
  <c r="R4" i="2" s="1"/>
  <c r="R5" i="2" s="1"/>
  <c r="U4" i="2" s="1"/>
  <c r="G6" i="2"/>
  <c r="G7" i="2" s="1"/>
  <c r="M54" i="2"/>
  <c r="V6" i="2" l="1"/>
  <c r="V7" i="2" s="1"/>
  <c r="V8" i="2" s="1"/>
  <c r="V9" i="2" s="1"/>
  <c r="V10" i="2" s="1"/>
  <c r="V11" i="2" s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V39" i="2" s="1"/>
  <c r="V40" i="2" s="1"/>
  <c r="V41" i="2" s="1"/>
  <c r="V42" i="2" s="1"/>
  <c r="V43" i="2" s="1"/>
  <c r="V44" i="2" s="1"/>
  <c r="V45" i="2" s="1"/>
  <c r="V46" i="2" s="1"/>
  <c r="V47" i="2" s="1"/>
  <c r="V48" i="2" s="1"/>
  <c r="V49" i="2" s="1"/>
  <c r="V50" i="2" s="1"/>
  <c r="V51" i="2" s="1"/>
  <c r="V52" i="2" s="1"/>
  <c r="V53" i="2" s="1"/>
  <c r="L13" i="2"/>
  <c r="K12" i="2"/>
  <c r="G8" i="2"/>
  <c r="G11" i="2" s="1"/>
  <c r="C15" i="2" s="1"/>
  <c r="G10" i="2"/>
  <c r="C14" i="2" s="1"/>
  <c r="C16" i="2" s="1"/>
  <c r="W4" i="2"/>
  <c r="U54" i="2"/>
  <c r="M9" i="2"/>
  <c r="L14" i="2" l="1"/>
  <c r="K13" i="2"/>
  <c r="Y4" i="2"/>
  <c r="W54" i="2"/>
  <c r="U21" i="2"/>
  <c r="W21" i="2" s="1"/>
  <c r="U37" i="2"/>
  <c r="W37" i="2" s="1"/>
  <c r="U53" i="2"/>
  <c r="W53" i="2" s="1"/>
  <c r="U18" i="2"/>
  <c r="W18" i="2" s="1"/>
  <c r="U34" i="2"/>
  <c r="W34" i="2" s="1"/>
  <c r="U50" i="2"/>
  <c r="W50" i="2" s="1"/>
  <c r="U7" i="2"/>
  <c r="W7" i="2" s="1"/>
  <c r="U27" i="2"/>
  <c r="W27" i="2" s="1"/>
  <c r="U47" i="2"/>
  <c r="W47" i="2" s="1"/>
  <c r="U16" i="2"/>
  <c r="W16" i="2" s="1"/>
  <c r="U32" i="2"/>
  <c r="W32" i="2" s="1"/>
  <c r="U48" i="2"/>
  <c r="W48" i="2" s="1"/>
  <c r="U33" i="2"/>
  <c r="W33" i="2" s="1"/>
  <c r="U49" i="2"/>
  <c r="W49" i="2" s="1"/>
  <c r="U14" i="2"/>
  <c r="W14" i="2" s="1"/>
  <c r="U30" i="2"/>
  <c r="W30" i="2" s="1"/>
  <c r="U43" i="2"/>
  <c r="W43" i="2" s="1"/>
  <c r="U23" i="2"/>
  <c r="W23" i="2" s="1"/>
  <c r="U12" i="2"/>
  <c r="W12" i="2" s="1"/>
  <c r="U9" i="2"/>
  <c r="W9" i="2" s="1"/>
  <c r="U25" i="2"/>
  <c r="W25" i="2" s="1"/>
  <c r="U41" i="2"/>
  <c r="W41" i="2" s="1"/>
  <c r="U6" i="2"/>
  <c r="W6" i="2" s="1"/>
  <c r="U22" i="2"/>
  <c r="W22" i="2" s="1"/>
  <c r="U38" i="2"/>
  <c r="W38" i="2" s="1"/>
  <c r="U5" i="2"/>
  <c r="W5" i="2" s="1"/>
  <c r="U11" i="2"/>
  <c r="W11" i="2" s="1"/>
  <c r="U31" i="2"/>
  <c r="W31" i="2" s="1"/>
  <c r="U51" i="2"/>
  <c r="W51" i="2" s="1"/>
  <c r="U20" i="2"/>
  <c r="W20" i="2" s="1"/>
  <c r="U36" i="2"/>
  <c r="W36" i="2" s="1"/>
  <c r="U52" i="2"/>
  <c r="W52" i="2" s="1"/>
  <c r="U44" i="2"/>
  <c r="W44" i="2" s="1"/>
  <c r="U13" i="2"/>
  <c r="W13" i="2" s="1"/>
  <c r="U29" i="2"/>
  <c r="W29" i="2" s="1"/>
  <c r="U45" i="2"/>
  <c r="W45" i="2" s="1"/>
  <c r="U10" i="2"/>
  <c r="W10" i="2" s="1"/>
  <c r="U26" i="2"/>
  <c r="W26" i="2" s="1"/>
  <c r="U42" i="2"/>
  <c r="W42" i="2" s="1"/>
  <c r="U19" i="2"/>
  <c r="W19" i="2" s="1"/>
  <c r="U15" i="2"/>
  <c r="W15" i="2" s="1"/>
  <c r="U35" i="2"/>
  <c r="W35" i="2" s="1"/>
  <c r="U8" i="2"/>
  <c r="W8" i="2" s="1"/>
  <c r="U24" i="2"/>
  <c r="W24" i="2" s="1"/>
  <c r="U40" i="2"/>
  <c r="W40" i="2" s="1"/>
  <c r="U17" i="2"/>
  <c r="W17" i="2" s="1"/>
  <c r="U46" i="2"/>
  <c r="W46" i="2" s="1"/>
  <c r="U39" i="2"/>
  <c r="W39" i="2" s="1"/>
  <c r="U28" i="2"/>
  <c r="W28" i="2" s="1"/>
  <c r="M10" i="2"/>
  <c r="G9" i="2" l="1"/>
  <c r="G12" i="2" s="1"/>
  <c r="G14" i="2" s="1"/>
  <c r="G17" i="2"/>
  <c r="G18" i="2" s="1"/>
  <c r="L15" i="2"/>
  <c r="K14" i="2"/>
  <c r="M14" i="2" s="1"/>
  <c r="G13" i="2"/>
  <c r="M11" i="2"/>
  <c r="L16" i="2" l="1"/>
  <c r="K15" i="2"/>
  <c r="M15" i="2" s="1"/>
  <c r="M13" i="2"/>
  <c r="M12" i="2"/>
  <c r="L17" i="2" l="1"/>
  <c r="K16" i="2"/>
  <c r="M16" i="2" s="1"/>
  <c r="L18" i="2" l="1"/>
  <c r="K17" i="2"/>
  <c r="M17" i="2" s="1"/>
  <c r="L19" i="2" l="1"/>
  <c r="K18" i="2"/>
  <c r="M18" i="2" s="1"/>
  <c r="L20" i="2" l="1"/>
  <c r="K19" i="2"/>
  <c r="M19" i="2" s="1"/>
  <c r="L21" i="2" l="1"/>
  <c r="K20" i="2"/>
  <c r="M20" i="2" s="1"/>
  <c r="L22" i="2" l="1"/>
  <c r="K21" i="2"/>
  <c r="M21" i="2" s="1"/>
  <c r="L23" i="2" l="1"/>
  <c r="K22" i="2"/>
  <c r="M22" i="2" s="1"/>
  <c r="L24" i="2" l="1"/>
  <c r="K23" i="2"/>
  <c r="M23" i="2" s="1"/>
  <c r="L25" i="2" l="1"/>
  <c r="K24" i="2"/>
  <c r="M24" i="2" s="1"/>
  <c r="L26" i="2" l="1"/>
  <c r="K25" i="2"/>
  <c r="M25" i="2" s="1"/>
  <c r="L27" i="2" l="1"/>
  <c r="K26" i="2"/>
  <c r="M26" i="2" s="1"/>
  <c r="L28" i="2" l="1"/>
  <c r="K27" i="2"/>
  <c r="M27" i="2" s="1"/>
  <c r="L29" i="2" l="1"/>
  <c r="K28" i="2"/>
  <c r="M28" i="2" s="1"/>
  <c r="L30" i="2" l="1"/>
  <c r="K29" i="2"/>
  <c r="M29" i="2" s="1"/>
  <c r="L31" i="2" l="1"/>
  <c r="K30" i="2"/>
  <c r="M30" i="2" s="1"/>
  <c r="L32" i="2" l="1"/>
  <c r="K31" i="2"/>
  <c r="M31" i="2" s="1"/>
  <c r="L33" i="2" l="1"/>
  <c r="K32" i="2"/>
  <c r="M32" i="2" s="1"/>
  <c r="L34" i="2" l="1"/>
  <c r="K33" i="2"/>
  <c r="M33" i="2" s="1"/>
  <c r="L35" i="2" l="1"/>
  <c r="K34" i="2"/>
  <c r="M34" i="2" s="1"/>
  <c r="L36" i="2" l="1"/>
  <c r="K35" i="2"/>
  <c r="M35" i="2" s="1"/>
  <c r="L37" i="2" l="1"/>
  <c r="K36" i="2"/>
  <c r="M36" i="2" s="1"/>
  <c r="L38" i="2" l="1"/>
  <c r="K37" i="2"/>
  <c r="M37" i="2" s="1"/>
  <c r="L39" i="2" l="1"/>
  <c r="K38" i="2"/>
  <c r="M38" i="2" s="1"/>
  <c r="L40" i="2" l="1"/>
  <c r="K39" i="2"/>
  <c r="M39" i="2" s="1"/>
  <c r="L41" i="2" l="1"/>
  <c r="K40" i="2"/>
  <c r="M40" i="2" s="1"/>
  <c r="L42" i="2" l="1"/>
  <c r="K41" i="2"/>
  <c r="M41" i="2" s="1"/>
  <c r="L43" i="2" l="1"/>
  <c r="K42" i="2"/>
  <c r="M42" i="2" s="1"/>
  <c r="L44" i="2" l="1"/>
  <c r="K43" i="2"/>
  <c r="M43" i="2" s="1"/>
  <c r="L45" i="2" l="1"/>
  <c r="K44" i="2"/>
  <c r="M44" i="2" s="1"/>
  <c r="L46" i="2" l="1"/>
  <c r="K45" i="2"/>
  <c r="M45" i="2" s="1"/>
  <c r="L47" i="2" l="1"/>
  <c r="K46" i="2"/>
  <c r="M46" i="2" s="1"/>
  <c r="L48" i="2" l="1"/>
  <c r="K47" i="2"/>
  <c r="M47" i="2" s="1"/>
  <c r="L49" i="2" l="1"/>
  <c r="K48" i="2"/>
  <c r="M48" i="2" s="1"/>
  <c r="L50" i="2" l="1"/>
  <c r="K49" i="2"/>
  <c r="M49" i="2" s="1"/>
  <c r="L51" i="2" l="1"/>
  <c r="K50" i="2"/>
  <c r="M50" i="2" s="1"/>
  <c r="L52" i="2" l="1"/>
  <c r="K51" i="2"/>
  <c r="M51" i="2" s="1"/>
  <c r="L53" i="2" l="1"/>
  <c r="K53" i="2" s="1"/>
  <c r="M53" i="2" s="1"/>
  <c r="K52" i="2"/>
  <c r="M52" i="2" s="1"/>
</calcChain>
</file>

<file path=xl/sharedStrings.xml><?xml version="1.0" encoding="utf-8"?>
<sst xmlns="http://schemas.openxmlformats.org/spreadsheetml/2006/main" count="76" uniqueCount="50">
  <si>
    <t>p</t>
  </si>
  <si>
    <t>K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</si>
  <si>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</si>
  <si>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Epsilon</t>
  </si>
  <si>
    <t>Drukverhouding</t>
  </si>
  <si>
    <t>Vulverhouding</t>
  </si>
  <si>
    <t>1 ------&gt; 2  n = k</t>
  </si>
  <si>
    <r>
      <t>R</t>
    </r>
    <r>
      <rPr>
        <vertAlign val="subscript"/>
        <sz val="11"/>
        <color theme="1"/>
        <rFont val="Calibri"/>
        <family val="2"/>
        <scheme val="minor"/>
      </rPr>
      <t>s</t>
    </r>
  </si>
  <si>
    <r>
      <t>c</t>
    </r>
    <r>
      <rPr>
        <vertAlign val="subscript"/>
        <sz val="11"/>
        <color theme="1"/>
        <rFont val="Calibri"/>
        <family val="2"/>
        <scheme val="minor"/>
      </rPr>
      <t>p</t>
    </r>
  </si>
  <si>
    <r>
      <t>c</t>
    </r>
    <r>
      <rPr>
        <vertAlign val="subscript"/>
        <sz val="11"/>
        <color theme="1"/>
        <rFont val="Calibri"/>
        <family val="2"/>
        <scheme val="minor"/>
      </rPr>
      <t>v</t>
    </r>
  </si>
  <si>
    <t>kg</t>
  </si>
  <si>
    <t>m</t>
  </si>
  <si>
    <r>
      <t xml:space="preserve">Q </t>
    </r>
    <r>
      <rPr>
        <vertAlign val="subscript"/>
        <sz val="11"/>
        <color theme="1"/>
        <rFont val="Calibri"/>
        <family val="2"/>
        <scheme val="minor"/>
      </rPr>
      <t xml:space="preserve">3 - 4 </t>
    </r>
  </si>
  <si>
    <r>
      <t xml:space="preserve">Q </t>
    </r>
    <r>
      <rPr>
        <vertAlign val="subscript"/>
        <sz val="11"/>
        <color theme="1"/>
        <rFont val="Calibri"/>
        <family val="2"/>
        <scheme val="minor"/>
      </rPr>
      <t>2 - 3</t>
    </r>
  </si>
  <si>
    <r>
      <t xml:space="preserve">Q </t>
    </r>
    <r>
      <rPr>
        <vertAlign val="subscript"/>
        <sz val="11"/>
        <color theme="1"/>
        <rFont val="Calibri"/>
        <family val="2"/>
        <scheme val="minor"/>
      </rPr>
      <t>5 - 1</t>
    </r>
  </si>
  <si>
    <t>kJ</t>
  </si>
  <si>
    <t>%</t>
  </si>
  <si>
    <t>J/(kg.K)</t>
  </si>
  <si>
    <t>Bara</t>
  </si>
  <si>
    <r>
      <t>W</t>
    </r>
    <r>
      <rPr>
        <vertAlign val="subscript"/>
        <sz val="11"/>
        <color theme="1"/>
        <rFont val="Calibri"/>
        <family val="2"/>
        <scheme val="minor"/>
      </rPr>
      <t>1-2</t>
    </r>
    <r>
      <rPr>
        <sz val="11"/>
        <color theme="1"/>
        <rFont val="Calibri"/>
        <family val="2"/>
        <scheme val="minor"/>
      </rPr>
      <t xml:space="preserve"> </t>
    </r>
  </si>
  <si>
    <r>
      <t>W</t>
    </r>
    <r>
      <rPr>
        <vertAlign val="subscript"/>
        <sz val="11"/>
        <color theme="1"/>
        <rFont val="Calibri"/>
        <family val="2"/>
        <scheme val="minor"/>
      </rPr>
      <t>3-4</t>
    </r>
    <r>
      <rPr>
        <sz val="11"/>
        <color theme="1"/>
        <rFont val="Calibri"/>
        <family val="2"/>
        <scheme val="minor"/>
      </rPr>
      <t xml:space="preserve"> </t>
    </r>
  </si>
  <si>
    <r>
      <t>W</t>
    </r>
    <r>
      <rPr>
        <vertAlign val="subscript"/>
        <sz val="11"/>
        <color theme="1"/>
        <rFont val="Calibri"/>
        <family val="2"/>
        <scheme val="minor"/>
      </rPr>
      <t>4-5</t>
    </r>
  </si>
  <si>
    <t>kJ/kg</t>
  </si>
  <si>
    <r>
      <t>H</t>
    </r>
    <r>
      <rPr>
        <vertAlign val="subscript"/>
        <sz val="11"/>
        <color theme="1"/>
        <rFont val="Calibri"/>
        <family val="2"/>
        <scheme val="minor"/>
      </rPr>
      <t>0</t>
    </r>
  </si>
  <si>
    <t>kg/injectie</t>
  </si>
  <si>
    <t>gr/injectie</t>
  </si>
  <si>
    <t xml:space="preserve">Input gegevens </t>
  </si>
  <si>
    <t>Output gegevens</t>
  </si>
  <si>
    <r>
      <t>p</t>
    </r>
    <r>
      <rPr>
        <vertAlign val="subscript"/>
        <sz val="11"/>
        <color theme="1"/>
        <rFont val="Calibri"/>
        <family val="2"/>
        <scheme val="minor"/>
      </rPr>
      <t>1</t>
    </r>
  </si>
  <si>
    <r>
      <t>V</t>
    </r>
    <r>
      <rPr>
        <vertAlign val="subscript"/>
        <sz val="11"/>
        <color theme="1"/>
        <rFont val="Calibri"/>
        <family val="2"/>
        <scheme val="minor"/>
      </rPr>
      <t>1</t>
    </r>
  </si>
  <si>
    <r>
      <t>T</t>
    </r>
    <r>
      <rPr>
        <vertAlign val="subscript"/>
        <sz val="11"/>
        <color theme="1"/>
        <rFont val="Calibri"/>
        <family val="2"/>
        <scheme val="minor"/>
      </rPr>
      <t>1</t>
    </r>
  </si>
  <si>
    <t>-</t>
  </si>
  <si>
    <t>isentroop 1</t>
  </si>
  <si>
    <t>v</t>
  </si>
  <si>
    <t>c</t>
  </si>
  <si>
    <t>isochoor 1</t>
  </si>
  <si>
    <t>isobaar 1</t>
  </si>
  <si>
    <t>isentroop 2</t>
  </si>
  <si>
    <t>isochoor 2</t>
  </si>
  <si>
    <r>
      <t>T</t>
    </r>
    <r>
      <rPr>
        <vertAlign val="subscript"/>
        <sz val="11"/>
        <color theme="1"/>
        <rFont val="Calibri"/>
        <family val="2"/>
        <scheme val="minor"/>
      </rPr>
      <t>2</t>
    </r>
  </si>
  <si>
    <r>
      <t>T</t>
    </r>
    <r>
      <rPr>
        <vertAlign val="subscript"/>
        <sz val="11"/>
        <color theme="1"/>
        <rFont val="Calibri"/>
        <family val="2"/>
        <scheme val="minor"/>
      </rPr>
      <t>3</t>
    </r>
  </si>
  <si>
    <r>
      <t>T</t>
    </r>
    <r>
      <rPr>
        <vertAlign val="subscript"/>
        <sz val="11"/>
        <color theme="1"/>
        <rFont val="Calibri"/>
        <family val="2"/>
        <scheme val="minor"/>
      </rPr>
      <t>4</t>
    </r>
  </si>
  <si>
    <r>
      <t>T</t>
    </r>
    <r>
      <rPr>
        <vertAlign val="subscript"/>
        <sz val="11"/>
        <color theme="1"/>
        <rFont val="Calibri"/>
        <family val="2"/>
        <scheme val="minor"/>
      </rPr>
      <t>5</t>
    </r>
  </si>
  <si>
    <t xml:space="preserve">Σ  Q </t>
  </si>
  <si>
    <t xml:space="preserve">ɳ       </t>
  </si>
  <si>
    <t>Σ W</t>
  </si>
  <si>
    <t>Brandstof</t>
  </si>
  <si>
    <r>
      <t>m</t>
    </r>
    <r>
      <rPr>
        <vertAlign val="subscript"/>
        <sz val="11"/>
        <color theme="1"/>
        <rFont val="Calibri"/>
        <family val="2"/>
        <scheme val="minor"/>
      </rPr>
      <t>b 2 ---&gt; 3</t>
    </r>
    <r>
      <rPr>
        <sz val="11"/>
        <color theme="1"/>
        <rFont val="Calibri"/>
        <family val="2"/>
        <scheme val="minor"/>
      </rPr>
      <t xml:space="preserve"> </t>
    </r>
  </si>
  <si>
    <r>
      <t>m</t>
    </r>
    <r>
      <rPr>
        <vertAlign val="subscript"/>
        <sz val="11"/>
        <color theme="1"/>
        <rFont val="Calibri"/>
        <family val="2"/>
        <scheme val="minor"/>
      </rPr>
      <t>b 3 ---&gt; 4</t>
    </r>
    <r>
      <rPr>
        <sz val="11"/>
        <color theme="1"/>
        <rFont val="Calibri"/>
        <family val="2"/>
        <scheme val="minor"/>
      </rPr>
      <t xml:space="preserve"> </t>
    </r>
  </si>
  <si>
    <r>
      <t>m</t>
    </r>
    <r>
      <rPr>
        <vertAlign val="subscript"/>
        <sz val="11"/>
        <color theme="1"/>
        <rFont val="Calibri"/>
        <family val="2"/>
        <scheme val="minor"/>
      </rPr>
      <t>b totaal</t>
    </r>
    <r>
      <rPr>
        <sz val="11"/>
        <color theme="1"/>
        <rFont val="Calibri"/>
        <family val="2"/>
        <scheme val="minor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</si>
</sst>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3" borderId="10" xfId="0" applyFill="1" applyBorder="1" applyProtection="1">
      <protection hidden="1"/>
    </xf>
    <xf numFmtId="0" fontId="0" fillId="5" borderId="4" xfId="0" applyFill="1" applyBorder="1" applyProtection="1">
      <protection hidden="1"/>
    </xf>
    <xf numFmtId="0" fontId="0" fillId="5" borderId="5" xfId="0" applyFill="1" applyBorder="1" applyProtection="1">
      <protection hidden="1"/>
    </xf>
    <xf numFmtId="0" fontId="0" fillId="5" borderId="6" xfId="0" applyFill="1" applyBorder="1" applyProtection="1">
      <protection hidden="1"/>
    </xf>
    <xf numFmtId="0" fontId="0" fillId="5" borderId="7" xfId="0" applyFill="1" applyBorder="1" applyAlignment="1" applyProtection="1">
      <alignment horizontal="center"/>
      <protection hidden="1"/>
    </xf>
    <xf numFmtId="0" fontId="0" fillId="5" borderId="8" xfId="0" applyFill="1" applyBorder="1" applyAlignment="1" applyProtection="1">
      <alignment horizontal="center"/>
      <protection hidden="1"/>
    </xf>
    <xf numFmtId="0" fontId="0" fillId="5" borderId="9" xfId="0" applyFill="1" applyBorder="1" applyAlignment="1" applyProtection="1">
      <alignment horizontal="center"/>
      <protection hidden="1"/>
    </xf>
    <xf numFmtId="0" fontId="0" fillId="5" borderId="15" xfId="0" applyFill="1" applyBorder="1" applyProtection="1">
      <protection hidden="1"/>
    </xf>
    <xf numFmtId="16" fontId="0" fillId="5" borderId="5" xfId="0" applyNumberFormat="1" applyFill="1" applyBorder="1" applyProtection="1">
      <protection hidden="1"/>
    </xf>
    <xf numFmtId="0" fontId="3" fillId="5" borderId="5" xfId="0" applyFont="1" applyFill="1" applyBorder="1" applyProtection="1">
      <protection hidden="1"/>
    </xf>
    <xf numFmtId="0" fontId="0" fillId="5" borderId="17" xfId="0" applyFill="1" applyBorder="1" applyAlignment="1" applyProtection="1">
      <alignment horizontal="center"/>
      <protection hidden="1"/>
    </xf>
    <xf numFmtId="0" fontId="0" fillId="5" borderId="17" xfId="0" applyFill="1" applyBorder="1" applyProtection="1">
      <protection hidden="1"/>
    </xf>
    <xf numFmtId="0" fontId="0" fillId="5" borderId="8" xfId="0" applyFill="1" applyBorder="1" applyProtection="1">
      <protection hidden="1"/>
    </xf>
    <xf numFmtId="0" fontId="0" fillId="5" borderId="9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0" fillId="5" borderId="5" xfId="0" applyFill="1" applyBorder="1" applyAlignment="1" applyProtection="1">
      <protection hidden="1"/>
    </xf>
    <xf numFmtId="0" fontId="0" fillId="3" borderId="11" xfId="0" applyFill="1" applyBorder="1" applyAlignment="1" applyProtection="1">
      <protection hidden="1"/>
    </xf>
    <xf numFmtId="0" fontId="0" fillId="3" borderId="12" xfId="0" applyFill="1" applyBorder="1" applyAlignment="1" applyProtection="1">
      <protection hidden="1"/>
    </xf>
    <xf numFmtId="0" fontId="0" fillId="5" borderId="6" xfId="0" applyFill="1" applyBorder="1" applyAlignment="1" applyProtection="1">
      <protection hidden="1"/>
    </xf>
    <xf numFmtId="0" fontId="0" fillId="2" borderId="1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center"/>
      <protection hidden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Modern Diesel proces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'Modern diesel'!$K$2</c:f>
              <c:strCache>
                <c:ptCount val="1"/>
                <c:pt idx="0">
                  <c:v>isentroop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'Modern diesel'!$L$4:$L$54</c:f>
              <c:numCache>
                <c:formatCode>General</c:formatCode>
                <c:ptCount val="51"/>
                <c:pt idx="0">
                  <c:v>0.25678947368421101</c:v>
                </c:pt>
                <c:pt idx="1">
                  <c:v>0.25204874493927171</c:v>
                </c:pt>
                <c:pt idx="2">
                  <c:v>0.24730801619433243</c:v>
                </c:pt>
                <c:pt idx="3">
                  <c:v>0.24256728744939315</c:v>
                </c:pt>
                <c:pt idx="4">
                  <c:v>0.23782655870445388</c:v>
                </c:pt>
                <c:pt idx="5">
                  <c:v>0.2330858299595146</c:v>
                </c:pt>
                <c:pt idx="6">
                  <c:v>0.22834510121457532</c:v>
                </c:pt>
                <c:pt idx="7">
                  <c:v>0.22360437246963605</c:v>
                </c:pt>
                <c:pt idx="8">
                  <c:v>0.21886364372469677</c:v>
                </c:pt>
                <c:pt idx="9">
                  <c:v>0.21412291497975749</c:v>
                </c:pt>
                <c:pt idx="10">
                  <c:v>0.20938218623481822</c:v>
                </c:pt>
                <c:pt idx="11">
                  <c:v>0.20464145748987894</c:v>
                </c:pt>
                <c:pt idx="12">
                  <c:v>0.19990072874493967</c:v>
                </c:pt>
                <c:pt idx="13">
                  <c:v>0.19516000000000039</c:v>
                </c:pt>
                <c:pt idx="14">
                  <c:v>0.19041927125506111</c:v>
                </c:pt>
                <c:pt idx="15">
                  <c:v>0.18567854251012184</c:v>
                </c:pt>
                <c:pt idx="16">
                  <c:v>0.18093781376518256</c:v>
                </c:pt>
                <c:pt idx="17">
                  <c:v>0.17619708502024328</c:v>
                </c:pt>
                <c:pt idx="18">
                  <c:v>0.17145635627530401</c:v>
                </c:pt>
                <c:pt idx="19">
                  <c:v>0.16671562753036473</c:v>
                </c:pt>
                <c:pt idx="20">
                  <c:v>0.16197489878542545</c:v>
                </c:pt>
                <c:pt idx="21">
                  <c:v>0.15723417004048618</c:v>
                </c:pt>
                <c:pt idx="22">
                  <c:v>0.1524934412955469</c:v>
                </c:pt>
                <c:pt idx="23">
                  <c:v>0.14775271255060762</c:v>
                </c:pt>
                <c:pt idx="24">
                  <c:v>0.14301198380566835</c:v>
                </c:pt>
                <c:pt idx="25">
                  <c:v>0.13827125506072907</c:v>
                </c:pt>
                <c:pt idx="26">
                  <c:v>0.13353052631578979</c:v>
                </c:pt>
                <c:pt idx="27">
                  <c:v>0.12878979757085052</c:v>
                </c:pt>
                <c:pt idx="28">
                  <c:v>0.12404906882591124</c:v>
                </c:pt>
                <c:pt idx="29">
                  <c:v>0.11930834008097196</c:v>
                </c:pt>
                <c:pt idx="30">
                  <c:v>0.11456761133603269</c:v>
                </c:pt>
                <c:pt idx="31">
                  <c:v>0.10982688259109341</c:v>
                </c:pt>
                <c:pt idx="32">
                  <c:v>0.10508615384615413</c:v>
                </c:pt>
                <c:pt idx="33">
                  <c:v>0.10034542510121486</c:v>
                </c:pt>
                <c:pt idx="34">
                  <c:v>9.5604696356275581E-2</c:v>
                </c:pt>
                <c:pt idx="35">
                  <c:v>9.0863967611336305E-2</c:v>
                </c:pt>
                <c:pt idx="36">
                  <c:v>8.6123238866397028E-2</c:v>
                </c:pt>
                <c:pt idx="37">
                  <c:v>8.1382510121457752E-2</c:v>
                </c:pt>
                <c:pt idx="38">
                  <c:v>7.6641781376518475E-2</c:v>
                </c:pt>
                <c:pt idx="39">
                  <c:v>7.1901052631579199E-2</c:v>
                </c:pt>
                <c:pt idx="40">
                  <c:v>6.7160323886639922E-2</c:v>
                </c:pt>
                <c:pt idx="41">
                  <c:v>6.2419595141700646E-2</c:v>
                </c:pt>
                <c:pt idx="42">
                  <c:v>5.7678866396761369E-2</c:v>
                </c:pt>
                <c:pt idx="43">
                  <c:v>5.2938137651822093E-2</c:v>
                </c:pt>
                <c:pt idx="44">
                  <c:v>4.8197408906882816E-2</c:v>
                </c:pt>
                <c:pt idx="45">
                  <c:v>4.3456680161943539E-2</c:v>
                </c:pt>
                <c:pt idx="46">
                  <c:v>3.8715951417004263E-2</c:v>
                </c:pt>
                <c:pt idx="47">
                  <c:v>3.3975222672064986E-2</c:v>
                </c:pt>
                <c:pt idx="48">
                  <c:v>2.9234493927125706E-2</c:v>
                </c:pt>
                <c:pt idx="49">
                  <c:v>2.4493765182186426E-2</c:v>
                </c:pt>
                <c:pt idx="50">
                  <c:v>1.9753036437247001E-2</c:v>
                </c:pt>
              </c:numCache>
            </c:numRef>
          </c:xVal>
          <c:yVal>
            <c:numRef>
              <c:f>'Modern diesel'!$K$4:$K$54</c:f>
              <c:numCache>
                <c:formatCode>General</c:formatCode>
                <c:ptCount val="51"/>
                <c:pt idx="0">
                  <c:v>4</c:v>
                </c:pt>
                <c:pt idx="1">
                  <c:v>4.1057025858238196</c:v>
                </c:pt>
                <c:pt idx="2">
                  <c:v>4.2162861020824618</c:v>
                </c:pt>
                <c:pt idx="3">
                  <c:v>4.3320761116081723</c:v>
                </c:pt>
                <c:pt idx="4">
                  <c:v>4.4534268420010639</c:v>
                </c:pt>
                <c:pt idx="5">
                  <c:v>4.580724346315395</c:v>
                </c:pt>
                <c:pt idx="6">
                  <c:v>4.7143900854015435</c:v>
                </c:pt>
                <c:pt idx="7">
                  <c:v>4.8548849983286688</c:v>
                </c:pt>
                <c:pt idx="8">
                  <c:v>5.0027141394494627</c:v>
                </c:pt>
                <c:pt idx="9">
                  <c:v>5.1584319753414487</c:v>
                </c:pt>
                <c:pt idx="10">
                  <c:v>5.3226484526688811</c:v>
                </c:pt>
                <c:pt idx="11">
                  <c:v>5.4960359697141774</c:v>
                </c:pt>
                <c:pt idx="12">
                  <c:v>5.6793374108935302</c:v>
                </c:pt>
                <c:pt idx="13">
                  <c:v>5.8733754362311705</c:v>
                </c:pt>
                <c:pt idx="14">
                  <c:v>6.079063258106383</c:v>
                </c:pt>
                <c:pt idx="15">
                  <c:v>6.2974171876559453</c:v>
                </c:pt>
                <c:pt idx="16">
                  <c:v>6.5295712956761669</c:v>
                </c:pt>
                <c:pt idx="17">
                  <c:v>6.7767946112094384</c:v>
                </c:pt>
                <c:pt idx="18">
                  <c:v>7.0405113798094989</c:v>
                </c:pt>
                <c:pt idx="19">
                  <c:v>7.3223250288443582</c:v>
                </c:pt>
                <c:pt idx="20">
                  <c:v>7.6240466472437562</c:v>
                </c:pt>
                <c:pt idx="21">
                  <c:v>7.9477289927671233</c:v>
                </c:pt>
                <c:pt idx="22">
                  <c:v>8.2957073059954247</c:v>
                </c:pt>
                <c:pt idx="23">
                  <c:v>8.6706485571330223</c:v>
                </c:pt>
                <c:pt idx="24">
                  <c:v>9.0756112073591613</c:v>
                </c:pt>
                <c:pt idx="25">
                  <c:v>9.5141181699286044</c:v>
                </c:pt>
                <c:pt idx="26">
                  <c:v>9.9902464624283223</c:v>
                </c:pt>
                <c:pt idx="27">
                  <c:v>10.508738128706522</c:v>
                </c:pt>
                <c:pt idx="28">
                  <c:v>11.075138489449955</c:v>
                </c:pt>
                <c:pt idx="29">
                  <c:v>11.695969817959352</c:v>
                </c:pt>
                <c:pt idx="30">
                  <c:v>12.378951373971892</c:v>
                </c:pt>
                <c:pt idx="31">
                  <c:v>13.133280724865509</c:v>
                </c:pt>
                <c:pt idx="32">
                  <c:v>13.969996989164823</c:v>
                </c:pt>
                <c:pt idx="33">
                  <c:v>14.902454899088415</c:v>
                </c:pt>
                <c:pt idx="34">
                  <c:v>15.9469507273303</c:v>
                </c:pt>
                <c:pt idx="35">
                  <c:v>17.123559287654473</c:v>
                </c:pt>
                <c:pt idx="36">
                  <c:v>18.457268878180304</c:v>
                </c:pt>
                <c:pt idx="37">
                  <c:v>19.979544004346966</c:v>
                </c:pt>
                <c:pt idx="38">
                  <c:v>21.730513955227867</c:v>
                </c:pt>
                <c:pt idx="39">
                  <c:v>23.762096347563546</c:v>
                </c:pt>
                <c:pt idx="40">
                  <c:v>26.142550422466208</c:v>
                </c:pt>
                <c:pt idx="41">
                  <c:v>28.963274936725337</c:v>
                </c:pt>
                <c:pt idx="42">
                  <c:v>32.349236500865679</c:v>
                </c:pt>
                <c:pt idx="43">
                  <c:v>36.4754736320672</c:v>
                </c:pt>
                <c:pt idx="44">
                  <c:v>41.594177910000056</c:v>
                </c:pt>
                <c:pt idx="45">
                  <c:v>48.081058842000139</c:v>
                </c:pt>
                <c:pt idx="46">
                  <c:v>56.518848153986994</c:v>
                </c:pt>
                <c:pt idx="47">
                  <c:v>67.857237458219757</c:v>
                </c:pt>
                <c:pt idx="48">
                  <c:v>83.743559983627222</c:v>
                </c:pt>
                <c:pt idx="49">
                  <c:v>107.27686105030139</c:v>
                </c:pt>
                <c:pt idx="50">
                  <c:v>144.96741470492492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8B-47A2-A391-7ECE940BB912}"/>
            </c:ext>
          </c:extLst>
        </c:ser>
        <c:ser>
          <c:idx val="1"/>
          <c:order val="1"/>
          <c:tx>
            <c:strRef>
              <c:f>'Modern diesel'!$O$2</c:f>
              <c:strCache>
                <c:ptCount val="1"/>
                <c:pt idx="0">
                  <c:v>isochoor 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'Modern diesel'!$P$4:$P$5</c:f>
              <c:numCache>
                <c:formatCode>General</c:formatCode>
                <c:ptCount val="2"/>
                <c:pt idx="0">
                  <c:v>1.9753036437247001E-2</c:v>
                </c:pt>
                <c:pt idx="1">
                  <c:v>1.9753036437247001E-2</c:v>
                </c:pt>
              </c:numCache>
            </c:numRef>
          </c:xVal>
          <c:yVal>
            <c:numRef>
              <c:f>'Modern diesel'!$O$4:$O$5</c:f>
              <c:numCache>
                <c:formatCode>General</c:formatCode>
                <c:ptCount val="2"/>
                <c:pt idx="0">
                  <c:v>144.96741470492492</c:v>
                </c:pt>
                <c:pt idx="1">
                  <c:v>217.45112205738738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8B-47A2-A391-7ECE940BB912}"/>
            </c:ext>
          </c:extLst>
        </c:ser>
        <c:ser>
          <c:idx val="2"/>
          <c:order val="2"/>
          <c:tx>
            <c:strRef>
              <c:f>'Modern diesel'!$R$2</c:f>
              <c:strCache>
                <c:ptCount val="1"/>
                <c:pt idx="0">
                  <c:v>isobaar 1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'Modern diesel'!$S$4:$S$5</c:f>
              <c:numCache>
                <c:formatCode>General</c:formatCode>
                <c:ptCount val="2"/>
                <c:pt idx="0">
                  <c:v>1.9753036437247001E-2</c:v>
                </c:pt>
                <c:pt idx="1">
                  <c:v>3.9506072874494001E-2</c:v>
                </c:pt>
              </c:numCache>
            </c:numRef>
          </c:xVal>
          <c:yVal>
            <c:numRef>
              <c:f>'Modern diesel'!$R$4:$R$5</c:f>
              <c:numCache>
                <c:formatCode>General</c:formatCode>
                <c:ptCount val="2"/>
                <c:pt idx="0">
                  <c:v>217.45112205738738</c:v>
                </c:pt>
                <c:pt idx="1">
                  <c:v>217.45112205738738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8B-47A2-A391-7ECE940BB912}"/>
            </c:ext>
          </c:extLst>
        </c:ser>
        <c:ser>
          <c:idx val="3"/>
          <c:order val="3"/>
          <c:tx>
            <c:strRef>
              <c:f>'Modern diesel'!$U$2</c:f>
              <c:strCache>
                <c:ptCount val="1"/>
                <c:pt idx="0">
                  <c:v>isentroop 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'Modern diesel'!$V$4:$V$54</c:f>
              <c:numCache>
                <c:formatCode>General</c:formatCode>
                <c:ptCount val="51"/>
                <c:pt idx="0">
                  <c:v>3.9506072874494001E-2</c:v>
                </c:pt>
                <c:pt idx="1">
                  <c:v>4.3851740890688343E-2</c:v>
                </c:pt>
                <c:pt idx="2">
                  <c:v>4.8197408906882684E-2</c:v>
                </c:pt>
                <c:pt idx="3">
                  <c:v>5.2543076923077026E-2</c:v>
                </c:pt>
                <c:pt idx="4">
                  <c:v>5.6888744939271367E-2</c:v>
                </c:pt>
                <c:pt idx="5">
                  <c:v>6.1234412955465709E-2</c:v>
                </c:pt>
                <c:pt idx="6">
                  <c:v>6.5580080971660043E-2</c:v>
                </c:pt>
                <c:pt idx="7">
                  <c:v>6.9925748987854378E-2</c:v>
                </c:pt>
                <c:pt idx="8">
                  <c:v>7.4271417004048712E-2</c:v>
                </c:pt>
                <c:pt idx="9">
                  <c:v>7.8617085020243047E-2</c:v>
                </c:pt>
                <c:pt idx="10">
                  <c:v>8.2962753036437381E-2</c:v>
                </c:pt>
                <c:pt idx="11">
                  <c:v>8.7308421052631716E-2</c:v>
                </c:pt>
                <c:pt idx="12">
                  <c:v>9.165408906882605E-2</c:v>
                </c:pt>
                <c:pt idx="13">
                  <c:v>9.5999757085020385E-2</c:v>
                </c:pt>
                <c:pt idx="14">
                  <c:v>0.10034542510121472</c:v>
                </c:pt>
                <c:pt idx="15">
                  <c:v>0.10469109311740905</c:v>
                </c:pt>
                <c:pt idx="16">
                  <c:v>0.10903676113360339</c:v>
                </c:pt>
                <c:pt idx="17">
                  <c:v>0.11338242914979772</c:v>
                </c:pt>
                <c:pt idx="18">
                  <c:v>0.11772809716599206</c:v>
                </c:pt>
                <c:pt idx="19">
                  <c:v>0.12207376518218639</c:v>
                </c:pt>
                <c:pt idx="20">
                  <c:v>0.12641943319838073</c:v>
                </c:pt>
                <c:pt idx="21">
                  <c:v>0.13076510121457507</c:v>
                </c:pt>
                <c:pt idx="22">
                  <c:v>0.13511076923076942</c:v>
                </c:pt>
                <c:pt idx="23">
                  <c:v>0.13945643724696377</c:v>
                </c:pt>
                <c:pt idx="24">
                  <c:v>0.14380210526315812</c:v>
                </c:pt>
                <c:pt idx="25">
                  <c:v>0.14814777327935247</c:v>
                </c:pt>
                <c:pt idx="26">
                  <c:v>0.15249344129554682</c:v>
                </c:pt>
                <c:pt idx="27">
                  <c:v>0.15683910931174116</c:v>
                </c:pt>
                <c:pt idx="28">
                  <c:v>0.16118477732793551</c:v>
                </c:pt>
                <c:pt idx="29">
                  <c:v>0.16553044534412986</c:v>
                </c:pt>
                <c:pt idx="30">
                  <c:v>0.16987611336032421</c:v>
                </c:pt>
                <c:pt idx="31">
                  <c:v>0.17422178137651856</c:v>
                </c:pt>
                <c:pt idx="32">
                  <c:v>0.17856744939271291</c:v>
                </c:pt>
                <c:pt idx="33">
                  <c:v>0.18291311740890726</c:v>
                </c:pt>
                <c:pt idx="34">
                  <c:v>0.1872587854251016</c:v>
                </c:pt>
                <c:pt idx="35">
                  <c:v>0.19160445344129595</c:v>
                </c:pt>
                <c:pt idx="36">
                  <c:v>0.1959501214574903</c:v>
                </c:pt>
                <c:pt idx="37">
                  <c:v>0.20029578947368465</c:v>
                </c:pt>
                <c:pt idx="38">
                  <c:v>0.204641457489879</c:v>
                </c:pt>
                <c:pt idx="39">
                  <c:v>0.20898712550607335</c:v>
                </c:pt>
                <c:pt idx="40">
                  <c:v>0.21333279352226769</c:v>
                </c:pt>
                <c:pt idx="41">
                  <c:v>0.21767846153846204</c:v>
                </c:pt>
                <c:pt idx="42">
                  <c:v>0.22202412955465639</c:v>
                </c:pt>
                <c:pt idx="43">
                  <c:v>0.22636979757085074</c:v>
                </c:pt>
                <c:pt idx="44">
                  <c:v>0.23071546558704509</c:v>
                </c:pt>
                <c:pt idx="45">
                  <c:v>0.23506113360323944</c:v>
                </c:pt>
                <c:pt idx="46">
                  <c:v>0.23940680161943378</c:v>
                </c:pt>
                <c:pt idx="47">
                  <c:v>0.24375246963562813</c:v>
                </c:pt>
                <c:pt idx="48">
                  <c:v>0.24809813765182248</c:v>
                </c:pt>
                <c:pt idx="49">
                  <c:v>0.25244380566801683</c:v>
                </c:pt>
                <c:pt idx="50">
                  <c:v>0.25678947368421101</c:v>
                </c:pt>
              </c:numCache>
            </c:numRef>
          </c:xVal>
          <c:yVal>
            <c:numRef>
              <c:f>'Modern diesel'!$U$4:$U$54</c:f>
              <c:numCache>
                <c:formatCode>General</c:formatCode>
                <c:ptCount val="51"/>
                <c:pt idx="0">
                  <c:v>217.45112205738738</c:v>
                </c:pt>
                <c:pt idx="1">
                  <c:v>187.89797837032773</c:v>
                </c:pt>
                <c:pt idx="2">
                  <c:v>164.61975299194427</c:v>
                </c:pt>
                <c:pt idx="3">
                  <c:v>145.88272084269946</c:v>
                </c:pt>
                <c:pt idx="4">
                  <c:v>130.52637478521146</c:v>
                </c:pt>
                <c:pt idx="5">
                  <c:v>117.74711980939419</c:v>
                </c:pt>
                <c:pt idx="6">
                  <c:v>106.97237575379363</c:v>
                </c:pt>
                <c:pt idx="7">
                  <c:v>97.784079853729025</c:v>
                </c:pt>
                <c:pt idx="8">
                  <c:v>89.870473757494736</c:v>
                </c:pt>
                <c:pt idx="9">
                  <c:v>82.994744443004379</c:v>
                </c:pt>
                <c:pt idx="10">
                  <c:v>76.974060175891921</c:v>
                </c:pt>
                <c:pt idx="11">
                  <c:v>71.665213795968214</c:v>
                </c:pt>
                <c:pt idx="12">
                  <c:v>66.954578655716375</c:v>
                </c:pt>
                <c:pt idx="13">
                  <c:v>62.750946544816607</c:v>
                </c:pt>
                <c:pt idx="14">
                  <c:v>58.980332530426445</c:v>
                </c:pt>
                <c:pt idx="15">
                  <c:v>55.582147867802874</c:v>
                </c:pt>
                <c:pt idx="16">
                  <c:v>52.506340909956599</c:v>
                </c:pt>
                <c:pt idx="17">
                  <c:v>49.711233695495878</c:v>
                </c:pt>
                <c:pt idx="18">
                  <c:v>47.1618656683887</c:v>
                </c:pt>
                <c:pt idx="19">
                  <c:v>44.828711938109052</c:v>
                </c:pt>
                <c:pt idx="20">
                  <c:v>42.68668149561838</c:v>
                </c:pt>
                <c:pt idx="21">
                  <c:v>40.714327018750822</c:v>
                </c:pt>
                <c:pt idx="22">
                  <c:v>38.893216246091022</c:v>
                </c:pt>
                <c:pt idx="23">
                  <c:v>37.207427905736438</c:v>
                </c:pt>
                <c:pt idx="24">
                  <c:v>35.643144521345427</c:v>
                </c:pt>
                <c:pt idx="25">
                  <c:v>34.188321195590348</c:v>
                </c:pt>
                <c:pt idx="26">
                  <c:v>32.832414444188444</c:v>
                </c:pt>
                <c:pt idx="27">
                  <c:v>31.566158839047855</c:v>
                </c:pt>
                <c:pt idx="28">
                  <c:v>30.381381975746425</c:v>
                </c:pt>
                <c:pt idx="29">
                  <c:v>29.270850360704813</c:v>
                </c:pt>
                <c:pt idx="30">
                  <c:v>28.228140396044804</c:v>
                </c:pt>
                <c:pt idx="31">
                  <c:v>27.247529853619987</c:v>
                </c:pt>
                <c:pt idx="32">
                  <c:v>26.323906167016339</c:v>
                </c:pt>
                <c:pt idx="33">
                  <c:v>25.452688599346441</c:v>
                </c:pt>
                <c:pt idx="34">
                  <c:v>24.629761915426254</c:v>
                </c:pt>
                <c:pt idx="35">
                  <c:v>23.851419636580832</c:v>
                </c:pt>
                <c:pt idx="36">
                  <c:v>23.114315312677707</c:v>
                </c:pt>
                <c:pt idx="37">
                  <c:v>22.415420529991696</c:v>
                </c:pt>
                <c:pt idx="38">
                  <c:v>21.75198860106968</c:v>
                </c:pt>
                <c:pt idx="39">
                  <c:v>21.121523066041171</c:v>
                </c:pt>
                <c:pt idx="40">
                  <c:v>20.521750283151533</c:v>
                </c:pt>
                <c:pt idx="41">
                  <c:v>19.950595506906883</c:v>
                </c:pt>
                <c:pt idx="42">
                  <c:v>19.406161950730532</c:v>
                </c:pt>
                <c:pt idx="43">
                  <c:v>18.886712411836122</c:v>
                </c:pt>
                <c:pt idx="44">
                  <c:v>18.390653102577158</c:v>
                </c:pt>
                <c:pt idx="45">
                  <c:v>17.916519387565351</c:v>
                </c:pt>
                <c:pt idx="46">
                  <c:v>17.462963171528255</c:v>
                </c:pt>
                <c:pt idx="47">
                  <c:v>17.028741720928398</c:v>
                </c:pt>
                <c:pt idx="48">
                  <c:v>16.612707734174926</c:v>
                </c:pt>
                <c:pt idx="49">
                  <c:v>16.213800501939232</c:v>
                </c:pt>
                <c:pt idx="50">
                  <c:v>15.831038021536747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F8B-47A2-A391-7ECE940BB912}"/>
            </c:ext>
          </c:extLst>
        </c:ser>
        <c:ser>
          <c:idx val="4"/>
          <c:order val="4"/>
          <c:tx>
            <c:strRef>
              <c:f>'Modern diesel'!$Y$2</c:f>
              <c:strCache>
                <c:ptCount val="1"/>
                <c:pt idx="0">
                  <c:v>isochoor 2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'Modern diesel'!$Z$4:$Z$5</c:f>
              <c:numCache>
                <c:formatCode>General</c:formatCode>
                <c:ptCount val="2"/>
                <c:pt idx="0">
                  <c:v>0.25678947368421101</c:v>
                </c:pt>
                <c:pt idx="1">
                  <c:v>0.25678947368421101</c:v>
                </c:pt>
              </c:numCache>
            </c:numRef>
          </c:xVal>
          <c:yVal>
            <c:numRef>
              <c:f>'Modern diesel'!$Y$4:$Y$5</c:f>
              <c:numCache>
                <c:formatCode>General</c:formatCode>
                <c:ptCount val="2"/>
                <c:pt idx="0">
                  <c:v>15.831038021536747</c:v>
                </c:pt>
                <c:pt idx="1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F8B-47A2-A391-7ECE940BB912}"/>
            </c:ext>
          </c:extLst>
        </c:ser>
        <c:ser>
          <c:idx val="5"/>
          <c:order val="5"/>
          <c:tx>
            <c:v>1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'Modern diesel'!$L$4</c:f>
              <c:numCache>
                <c:formatCode>General</c:formatCode>
                <c:ptCount val="1"/>
                <c:pt idx="0">
                  <c:v>0.25678947368421101</c:v>
                </c:pt>
              </c:numCache>
            </c:numRef>
          </c:xVal>
          <c:yVal>
            <c:numRef>
              <c:f>'Modern diesel'!$K$4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7B-45DA-A69E-C5CA7641AAD5}"/>
            </c:ext>
          </c:extLst>
        </c:ser>
        <c:ser>
          <c:idx val="6"/>
          <c:order val="6"/>
          <c:tx>
            <c:v>2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'Modern diesel'!$L$54</c:f>
              <c:numCache>
                <c:formatCode>General</c:formatCode>
                <c:ptCount val="1"/>
                <c:pt idx="0">
                  <c:v>1.9753036437247001E-2</c:v>
                </c:pt>
              </c:numCache>
            </c:numRef>
          </c:xVal>
          <c:yVal>
            <c:numRef>
              <c:f>'Modern diesel'!$K$54</c:f>
              <c:numCache>
                <c:formatCode>General</c:formatCode>
                <c:ptCount val="1"/>
                <c:pt idx="0">
                  <c:v>144.96741470492492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7B-45DA-A69E-C5CA7641AAD5}"/>
            </c:ext>
          </c:extLst>
        </c:ser>
        <c:ser>
          <c:idx val="7"/>
          <c:order val="7"/>
          <c:tx>
            <c:v>3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'Modern diesel'!$P$5</c:f>
              <c:numCache>
                <c:formatCode>General</c:formatCode>
                <c:ptCount val="1"/>
                <c:pt idx="0">
                  <c:v>1.9753036437247001E-2</c:v>
                </c:pt>
              </c:numCache>
            </c:numRef>
          </c:xVal>
          <c:yVal>
            <c:numRef>
              <c:f>'Modern diesel'!$O$5</c:f>
              <c:numCache>
                <c:formatCode>General</c:formatCode>
                <c:ptCount val="1"/>
                <c:pt idx="0">
                  <c:v>217.45112205738738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17B-45DA-A69E-C5CA7641AAD5}"/>
            </c:ext>
          </c:extLst>
        </c:ser>
        <c:ser>
          <c:idx val="8"/>
          <c:order val="8"/>
          <c:tx>
            <c:v>4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'Modern diesel'!$S$5</c:f>
              <c:numCache>
                <c:formatCode>General</c:formatCode>
                <c:ptCount val="1"/>
                <c:pt idx="0">
                  <c:v>3.9506072874494001E-2</c:v>
                </c:pt>
              </c:numCache>
            </c:numRef>
          </c:xVal>
          <c:yVal>
            <c:numRef>
              <c:f>'Modern diesel'!$R$5</c:f>
              <c:numCache>
                <c:formatCode>General</c:formatCode>
                <c:ptCount val="1"/>
                <c:pt idx="0">
                  <c:v>217.45112205738738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17B-45DA-A69E-C5CA7641AAD5}"/>
            </c:ext>
          </c:extLst>
        </c:ser>
        <c:ser>
          <c:idx val="9"/>
          <c:order val="9"/>
          <c:tx>
            <c:v>5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'Modern diesel'!$V$54</c:f>
              <c:numCache>
                <c:formatCode>General</c:formatCode>
                <c:ptCount val="1"/>
                <c:pt idx="0">
                  <c:v>0.25678947368421101</c:v>
                </c:pt>
              </c:numCache>
            </c:numRef>
          </c:xVal>
          <c:yVal>
            <c:numRef>
              <c:f>'Modern diesel'!$U$54</c:f>
              <c:numCache>
                <c:formatCode>General</c:formatCode>
                <c:ptCount val="1"/>
                <c:pt idx="0">
                  <c:v>15.831038021536747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17B-45DA-A69E-C5CA7641A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094440"/>
        <c:axId val="572088864"/>
      </c:scatterChart>
      <c:valAx>
        <c:axId val="572094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 (m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72088864"/>
        <c:crosses val="autoZero"/>
        <c:crossBetween val="midCat"/>
      </c:valAx>
      <c:valAx>
        <c:axId val="57208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 (bara)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72094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38099</xdr:colOff>
      <xdr:row>0</xdr:row>
      <xdr:rowOff>185736</xdr:rowOff>
    </xdr:from>
    <xdr:to>
      <xdr:col>20</xdr:col>
      <xdr:colOff>161924</xdr:colOff>
      <xdr:row>21</xdr:row>
      <xdr:rowOff>133349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190500</xdr:colOff>
          <xdr:row>18</xdr:row>
          <xdr:rowOff>152400</xdr:rowOff>
        </xdr:from>
        <xdr:to>
          <xdr:col>5</xdr:col>
          <xdr:colOff>523875</xdr:colOff>
          <xdr:row>25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54"/>
  <sheetViews>
    <sheetView tabSelected="1" workbookViewId="0">
      <selection activeCell="C8" sqref="C8"/>
    </sheetView>
  </sheetViews>
  <sheetFormatPr defaultRowHeight="15" x14ac:dyDescent="0.25"/>
  <cols>
    <col min="1" max="1" width="9.140625" style="19"/>
    <col min="2" max="2" width="15.42578125" style="19" bestFit="1" customWidth="1"/>
    <col min="3" max="3" width="9.140625" style="19"/>
    <col min="4" max="4" width="10.5703125" style="19" bestFit="1" customWidth="1"/>
    <col min="5" max="5" width="9.140625" style="19"/>
    <col min="6" max="6" width="14.140625" style="19" bestFit="1" customWidth="1"/>
    <col min="7" max="16384" width="9.140625" style="19"/>
  </cols>
  <sheetData>
    <row r="1" spans="2:26" ht="15.75" thickBot="1" x14ac:dyDescent="0.3"/>
    <row r="2" spans="2:26" ht="15.75" thickBot="1" x14ac:dyDescent="0.3">
      <c r="B2" s="28" t="s">
        <v>26</v>
      </c>
      <c r="C2" s="29"/>
      <c r="D2" s="30"/>
      <c r="F2" s="31" t="s">
        <v>27</v>
      </c>
      <c r="G2" s="32"/>
      <c r="H2" s="33"/>
      <c r="K2" s="27" t="s">
        <v>32</v>
      </c>
      <c r="L2" s="27"/>
      <c r="M2" s="27"/>
      <c r="N2" s="20"/>
      <c r="O2" s="27" t="s">
        <v>35</v>
      </c>
      <c r="P2" s="27"/>
      <c r="Q2" s="20"/>
      <c r="R2" s="27" t="s">
        <v>36</v>
      </c>
      <c r="S2" s="27"/>
      <c r="T2" s="20"/>
      <c r="U2" s="27" t="s">
        <v>37</v>
      </c>
      <c r="V2" s="27"/>
      <c r="W2" s="27"/>
      <c r="X2" s="20"/>
      <c r="Y2" s="27" t="s">
        <v>38</v>
      </c>
      <c r="Z2" s="27"/>
    </row>
    <row r="3" spans="2:26" ht="18" x14ac:dyDescent="0.35">
      <c r="B3" s="6" t="s">
        <v>8</v>
      </c>
      <c r="C3" s="1">
        <v>1005</v>
      </c>
      <c r="D3" s="9" t="s">
        <v>17</v>
      </c>
      <c r="F3" s="12" t="s">
        <v>7</v>
      </c>
      <c r="G3" s="5">
        <f>C3-C4</f>
        <v>287</v>
      </c>
      <c r="H3" s="15" t="s">
        <v>17</v>
      </c>
      <c r="K3" s="20" t="s">
        <v>0</v>
      </c>
      <c r="L3" s="20" t="s">
        <v>33</v>
      </c>
      <c r="M3" s="20" t="s">
        <v>34</v>
      </c>
      <c r="N3" s="20"/>
      <c r="O3" s="20" t="s">
        <v>0</v>
      </c>
      <c r="P3" s="20" t="s">
        <v>33</v>
      </c>
      <c r="Q3" s="20"/>
      <c r="R3" s="20" t="s">
        <v>0</v>
      </c>
      <c r="S3" s="20" t="s">
        <v>33</v>
      </c>
      <c r="T3" s="20"/>
      <c r="U3" s="20" t="s">
        <v>0</v>
      </c>
      <c r="V3" s="20" t="s">
        <v>33</v>
      </c>
      <c r="W3" s="20" t="s">
        <v>34</v>
      </c>
      <c r="X3" s="20"/>
      <c r="Y3" s="20" t="s">
        <v>0</v>
      </c>
      <c r="Z3" s="20" t="s">
        <v>33</v>
      </c>
    </row>
    <row r="4" spans="2:26" ht="18" x14ac:dyDescent="0.35">
      <c r="B4" s="7" t="s">
        <v>9</v>
      </c>
      <c r="C4" s="2">
        <v>718</v>
      </c>
      <c r="D4" s="10" t="s">
        <v>17</v>
      </c>
      <c r="F4" s="21" t="s">
        <v>11</v>
      </c>
      <c r="G4" s="22">
        <f>C5*10^5*C6/(C7*G3)</f>
        <v>1.0526315789473704</v>
      </c>
      <c r="H4" s="10" t="s">
        <v>10</v>
      </c>
      <c r="K4" s="20">
        <f>C5</f>
        <v>4</v>
      </c>
      <c r="L4" s="20">
        <f>C6</f>
        <v>0.25678947368421101</v>
      </c>
      <c r="M4" s="20">
        <f>K4*L4^$G$5</f>
        <v>0.59653036938942938</v>
      </c>
      <c r="N4" s="20"/>
      <c r="O4" s="20">
        <f>K54</f>
        <v>144.96741470492492</v>
      </c>
      <c r="P4" s="20">
        <f>L54</f>
        <v>1.9753036437247001E-2</v>
      </c>
      <c r="Q4" s="20"/>
      <c r="R4" s="20">
        <f>O5</f>
        <v>217.45112205738738</v>
      </c>
      <c r="S4" s="20">
        <f>P5</f>
        <v>1.9753036437247001E-2</v>
      </c>
      <c r="T4" s="20"/>
      <c r="U4" s="20">
        <f>R5</f>
        <v>217.45112205738738</v>
      </c>
      <c r="V4" s="20">
        <f>S5</f>
        <v>3.9506072874494001E-2</v>
      </c>
      <c r="W4" s="20">
        <f>U4*V4^$G$5</f>
        <v>2.3609237397013541</v>
      </c>
      <c r="X4" s="20"/>
      <c r="Y4" s="20">
        <f>U54</f>
        <v>15.831038021536747</v>
      </c>
      <c r="Z4" s="20">
        <f>V54</f>
        <v>0.25678947368421101</v>
      </c>
    </row>
    <row r="5" spans="2:26" ht="18" x14ac:dyDescent="0.35">
      <c r="B5" s="7" t="s">
        <v>28</v>
      </c>
      <c r="C5" s="25">
        <v>4</v>
      </c>
      <c r="D5" s="10" t="s">
        <v>18</v>
      </c>
      <c r="F5" s="13" t="s">
        <v>6</v>
      </c>
      <c r="G5" s="22">
        <f>C3/C4</f>
        <v>1.3997214484679665</v>
      </c>
      <c r="H5" s="10" t="s">
        <v>31</v>
      </c>
      <c r="K5" s="20">
        <f>$M$4/(L5^$G$5)</f>
        <v>4.1057025858238196</v>
      </c>
      <c r="L5" s="20">
        <f>(($L$54-$L$4)/50)+L4</f>
        <v>0.25204874493927171</v>
      </c>
      <c r="M5" s="20">
        <f t="shared" ref="M5:M53" si="0">K5*L5^$G$5</f>
        <v>0.59653036938942949</v>
      </c>
      <c r="N5" s="20"/>
      <c r="O5" s="20">
        <f>O4*C9</f>
        <v>217.45112205738738</v>
      </c>
      <c r="P5" s="20">
        <f>P4</f>
        <v>1.9753036437247001E-2</v>
      </c>
      <c r="Q5" s="20"/>
      <c r="R5" s="20">
        <f>R4</f>
        <v>217.45112205738738</v>
      </c>
      <c r="S5" s="20">
        <f>C10*S4</f>
        <v>3.9506072874494001E-2</v>
      </c>
      <c r="T5" s="20"/>
      <c r="U5" s="20">
        <f>$W$4/(V5^$G$5)</f>
        <v>187.89797837032773</v>
      </c>
      <c r="V5" s="20">
        <f>(($V$54-$V$4)/50)+V4</f>
        <v>4.3851740890688343E-2</v>
      </c>
      <c r="W5" s="20">
        <f t="shared" ref="W5:W53" si="1">U5*V5^$G$5</f>
        <v>2.3609237397013541</v>
      </c>
      <c r="X5" s="20"/>
      <c r="Y5" s="20">
        <f>C5</f>
        <v>4</v>
      </c>
      <c r="Z5" s="20">
        <f>Z4</f>
        <v>0.25678947368421101</v>
      </c>
    </row>
    <row r="6" spans="2:26" ht="18.75" x14ac:dyDescent="0.35">
      <c r="B6" s="7" t="s">
        <v>29</v>
      </c>
      <c r="C6" s="3">
        <v>0.25678947368421101</v>
      </c>
      <c r="D6" s="10" t="s">
        <v>2</v>
      </c>
      <c r="F6" s="7" t="s">
        <v>39</v>
      </c>
      <c r="G6" s="22">
        <f>(K54*L54*C7)/(C5*C6)</f>
        <v>947.86386537835517</v>
      </c>
      <c r="H6" s="10" t="s">
        <v>1</v>
      </c>
      <c r="K6" s="20">
        <f t="shared" ref="K6:K53" si="2">$M$4/(L6^$G$5)</f>
        <v>4.2162861020824618</v>
      </c>
      <c r="L6" s="20">
        <f t="shared" ref="L6:L53" si="3">(($L$54-$L$4)/50)+L5</f>
        <v>0.24730801619433243</v>
      </c>
      <c r="M6" s="20">
        <f t="shared" si="0"/>
        <v>0.59653036938942938</v>
      </c>
      <c r="N6" s="20"/>
      <c r="O6" s="20"/>
      <c r="P6" s="20"/>
      <c r="Q6" s="20"/>
      <c r="R6" s="20"/>
      <c r="S6" s="20"/>
      <c r="T6" s="20"/>
      <c r="U6" s="20">
        <f t="shared" ref="U6:U53" si="4">$W$4/(V6^$G$5)</f>
        <v>164.61975299194427</v>
      </c>
      <c r="V6" s="20">
        <f t="shared" ref="V6:V53" si="5">(($V$54-$V$4)/50)+V5</f>
        <v>4.8197408906882684E-2</v>
      </c>
      <c r="W6" s="20">
        <f t="shared" si="1"/>
        <v>2.3609237397013541</v>
      </c>
      <c r="X6" s="20"/>
      <c r="Y6" s="20"/>
      <c r="Z6" s="20"/>
    </row>
    <row r="7" spans="2:26" ht="18" x14ac:dyDescent="0.35">
      <c r="B7" s="7" t="s">
        <v>30</v>
      </c>
      <c r="C7" s="3">
        <v>340</v>
      </c>
      <c r="D7" s="10" t="s">
        <v>1</v>
      </c>
      <c r="F7" s="7" t="s">
        <v>40</v>
      </c>
      <c r="G7" s="22">
        <f>G6*C9</f>
        <v>1421.7957980675328</v>
      </c>
      <c r="H7" s="10" t="s">
        <v>1</v>
      </c>
      <c r="K7" s="20">
        <f t="shared" si="2"/>
        <v>4.3320761116081723</v>
      </c>
      <c r="L7" s="20">
        <f t="shared" si="3"/>
        <v>0.24256728744939315</v>
      </c>
      <c r="M7" s="20">
        <f t="shared" si="0"/>
        <v>0.59653036938942938</v>
      </c>
      <c r="N7" s="20"/>
      <c r="O7" s="20"/>
      <c r="P7" s="20"/>
      <c r="Q7" s="20"/>
      <c r="R7" s="20"/>
      <c r="S7" s="20"/>
      <c r="T7" s="20"/>
      <c r="U7" s="20">
        <f t="shared" si="4"/>
        <v>145.88272084269946</v>
      </c>
      <c r="V7" s="20">
        <f t="shared" si="5"/>
        <v>5.2543076923077026E-2</v>
      </c>
      <c r="W7" s="20">
        <f t="shared" si="1"/>
        <v>2.3609237397013541</v>
      </c>
      <c r="X7" s="20"/>
      <c r="Y7" s="20"/>
      <c r="Z7" s="20"/>
    </row>
    <row r="8" spans="2:26" ht="18" x14ac:dyDescent="0.35">
      <c r="B8" s="7" t="s">
        <v>3</v>
      </c>
      <c r="C8" s="2">
        <v>13</v>
      </c>
      <c r="D8" s="10" t="s">
        <v>31</v>
      </c>
      <c r="F8" s="7" t="s">
        <v>41</v>
      </c>
      <c r="G8" s="22">
        <f>G7*C10</f>
        <v>2843.5915961350656</v>
      </c>
      <c r="H8" s="10" t="s">
        <v>1</v>
      </c>
      <c r="K8" s="20">
        <f t="shared" si="2"/>
        <v>4.4534268420010639</v>
      </c>
      <c r="L8" s="20">
        <f t="shared" si="3"/>
        <v>0.23782655870445388</v>
      </c>
      <c r="M8" s="20">
        <f t="shared" si="0"/>
        <v>0.59653036938942938</v>
      </c>
      <c r="N8" s="20"/>
      <c r="O8" s="20"/>
      <c r="P8" s="20"/>
      <c r="Q8" s="20"/>
      <c r="R8" s="20"/>
      <c r="S8" s="20"/>
      <c r="T8" s="20"/>
      <c r="U8" s="20">
        <f t="shared" si="4"/>
        <v>130.52637478521146</v>
      </c>
      <c r="V8" s="20">
        <f t="shared" si="5"/>
        <v>5.6888744939271367E-2</v>
      </c>
      <c r="W8" s="20">
        <f t="shared" si="1"/>
        <v>2.3609237397013536</v>
      </c>
      <c r="X8" s="20"/>
      <c r="Y8" s="20"/>
      <c r="Z8" s="20"/>
    </row>
    <row r="9" spans="2:26" ht="18" x14ac:dyDescent="0.35">
      <c r="B9" s="7" t="s">
        <v>4</v>
      </c>
      <c r="C9" s="2">
        <v>1.5</v>
      </c>
      <c r="D9" s="10" t="s">
        <v>31</v>
      </c>
      <c r="F9" s="7" t="s">
        <v>42</v>
      </c>
      <c r="G9" s="22">
        <f>Y4*C7/C5</f>
        <v>1345.6382318306235</v>
      </c>
      <c r="H9" s="10" t="s">
        <v>1</v>
      </c>
      <c r="K9" s="20">
        <f t="shared" si="2"/>
        <v>4.580724346315395</v>
      </c>
      <c r="L9" s="20">
        <f t="shared" si="3"/>
        <v>0.2330858299595146</v>
      </c>
      <c r="M9" s="20">
        <f t="shared" si="0"/>
        <v>0.59653036938942938</v>
      </c>
      <c r="N9" s="20"/>
      <c r="O9" s="20"/>
      <c r="P9" s="20"/>
      <c r="Q9" s="20"/>
      <c r="R9" s="20"/>
      <c r="S9" s="20"/>
      <c r="T9" s="20"/>
      <c r="U9" s="20">
        <f t="shared" si="4"/>
        <v>117.74711980939419</v>
      </c>
      <c r="V9" s="20">
        <f t="shared" si="5"/>
        <v>6.1234412955465709E-2</v>
      </c>
      <c r="W9" s="20">
        <f t="shared" si="1"/>
        <v>2.3609237397013541</v>
      </c>
      <c r="X9" s="20"/>
      <c r="Y9" s="20"/>
      <c r="Z9" s="20"/>
    </row>
    <row r="10" spans="2:26" ht="18.75" thickBot="1" x14ac:dyDescent="0.4">
      <c r="B10" s="8" t="s">
        <v>5</v>
      </c>
      <c r="C10" s="4">
        <v>2</v>
      </c>
      <c r="D10" s="11" t="s">
        <v>31</v>
      </c>
      <c r="F10" s="7" t="s">
        <v>13</v>
      </c>
      <c r="G10" s="22">
        <f>G4*C4/1000*(G7-G6)</f>
        <v>358.1927659692949</v>
      </c>
      <c r="H10" s="10" t="s">
        <v>15</v>
      </c>
      <c r="K10" s="20">
        <f t="shared" si="2"/>
        <v>4.7143900854015435</v>
      </c>
      <c r="L10" s="20">
        <f t="shared" si="3"/>
        <v>0.22834510121457532</v>
      </c>
      <c r="M10" s="20">
        <f t="shared" si="0"/>
        <v>0.59653036938942938</v>
      </c>
      <c r="N10" s="20"/>
      <c r="O10" s="20"/>
      <c r="P10" s="20"/>
      <c r="Q10" s="20"/>
      <c r="R10" s="20"/>
      <c r="S10" s="20"/>
      <c r="T10" s="20"/>
      <c r="U10" s="20">
        <f t="shared" si="4"/>
        <v>106.97237575379363</v>
      </c>
      <c r="V10" s="20">
        <f t="shared" si="5"/>
        <v>6.5580080971660043E-2</v>
      </c>
      <c r="W10" s="20">
        <f t="shared" si="1"/>
        <v>2.3609237397013541</v>
      </c>
      <c r="X10" s="20"/>
      <c r="Y10" s="20"/>
      <c r="Z10" s="20"/>
    </row>
    <row r="11" spans="2:26" ht="18.75" thickBot="1" x14ac:dyDescent="0.4">
      <c r="F11" s="7" t="s">
        <v>12</v>
      </c>
      <c r="G11" s="22">
        <f>G4*C3/1000*(G8-G7)</f>
        <v>1504.1102916398665</v>
      </c>
      <c r="H11" s="10" t="s">
        <v>15</v>
      </c>
      <c r="K11" s="20">
        <f t="shared" si="2"/>
        <v>4.8548849983286688</v>
      </c>
      <c r="L11" s="20">
        <f t="shared" si="3"/>
        <v>0.22360437246963605</v>
      </c>
      <c r="M11" s="20">
        <f t="shared" si="0"/>
        <v>0.59653036938942938</v>
      </c>
      <c r="N11" s="20"/>
      <c r="O11" s="20"/>
      <c r="P11" s="20"/>
      <c r="Q11" s="20"/>
      <c r="R11" s="20"/>
      <c r="S11" s="20"/>
      <c r="T11" s="20"/>
      <c r="U11" s="20">
        <f t="shared" si="4"/>
        <v>97.784079853729025</v>
      </c>
      <c r="V11" s="20">
        <f t="shared" si="5"/>
        <v>6.9925748987854378E-2</v>
      </c>
      <c r="W11" s="20">
        <f t="shared" si="1"/>
        <v>2.3609237397013541</v>
      </c>
      <c r="X11" s="20"/>
      <c r="Y11" s="20"/>
      <c r="Z11" s="20"/>
    </row>
    <row r="12" spans="2:26" ht="18.75" thickBot="1" x14ac:dyDescent="0.4">
      <c r="B12" s="28" t="s">
        <v>46</v>
      </c>
      <c r="C12" s="29"/>
      <c r="D12" s="30"/>
      <c r="F12" s="7" t="s">
        <v>14</v>
      </c>
      <c r="G12" s="22">
        <f>G4*C4/1000*(C7-G9)</f>
        <v>-760.05078995198835</v>
      </c>
      <c r="H12" s="10" t="s">
        <v>15</v>
      </c>
      <c r="K12" s="20">
        <f t="shared" si="2"/>
        <v>5.0027141394494627</v>
      </c>
      <c r="L12" s="20">
        <f t="shared" si="3"/>
        <v>0.21886364372469677</v>
      </c>
      <c r="M12" s="20">
        <f t="shared" si="0"/>
        <v>0.59653036938942938</v>
      </c>
      <c r="N12" s="20"/>
      <c r="O12" s="20"/>
      <c r="P12" s="20"/>
      <c r="Q12" s="20"/>
      <c r="R12" s="20"/>
      <c r="S12" s="20"/>
      <c r="T12" s="20"/>
      <c r="U12" s="20">
        <f t="shared" si="4"/>
        <v>89.870473757494736</v>
      </c>
      <c r="V12" s="20">
        <f t="shared" si="5"/>
        <v>7.4271417004048712E-2</v>
      </c>
      <c r="W12" s="20">
        <f t="shared" si="1"/>
        <v>2.3609237397013541</v>
      </c>
      <c r="X12" s="20"/>
      <c r="Y12" s="20"/>
      <c r="Z12" s="20"/>
    </row>
    <row r="13" spans="2:26" ht="18" x14ac:dyDescent="0.35">
      <c r="B13" s="12" t="s">
        <v>23</v>
      </c>
      <c r="C13" s="26">
        <v>41000</v>
      </c>
      <c r="D13" s="16" t="s">
        <v>22</v>
      </c>
      <c r="F13" s="14" t="s">
        <v>43</v>
      </c>
      <c r="G13" s="22">
        <f>(G10+G11+G12)</f>
        <v>1102.252267657173</v>
      </c>
      <c r="H13" s="10" t="s">
        <v>15</v>
      </c>
      <c r="K13" s="20">
        <f t="shared" si="2"/>
        <v>5.1584319753414487</v>
      </c>
      <c r="L13" s="20">
        <f t="shared" si="3"/>
        <v>0.21412291497975749</v>
      </c>
      <c r="M13" s="20">
        <f t="shared" si="0"/>
        <v>0.59653036938942938</v>
      </c>
      <c r="N13" s="20"/>
      <c r="O13" s="20"/>
      <c r="P13" s="20"/>
      <c r="Q13" s="20"/>
      <c r="R13" s="20"/>
      <c r="S13" s="20"/>
      <c r="T13" s="20"/>
      <c r="U13" s="20">
        <f t="shared" si="4"/>
        <v>82.994744443004379</v>
      </c>
      <c r="V13" s="20">
        <f t="shared" si="5"/>
        <v>7.8617085020243047E-2</v>
      </c>
      <c r="W13" s="20">
        <f t="shared" si="1"/>
        <v>2.3609237397013541</v>
      </c>
      <c r="X13" s="20"/>
      <c r="Y13" s="20"/>
      <c r="Z13" s="20"/>
    </row>
    <row r="14" spans="2:26" ht="18" x14ac:dyDescent="0.35">
      <c r="B14" s="7" t="s">
        <v>47</v>
      </c>
      <c r="C14" s="22">
        <f>G10/C13</f>
        <v>8.7364089260803628E-3</v>
      </c>
      <c r="D14" s="17" t="s">
        <v>24</v>
      </c>
      <c r="F14" s="14" t="s">
        <v>44</v>
      </c>
      <c r="G14" s="22">
        <f>(G10+G11+G12)/(G10+G11)*100</f>
        <v>59.187588354832677</v>
      </c>
      <c r="H14" s="10" t="s">
        <v>16</v>
      </c>
      <c r="K14" s="20">
        <f t="shared" si="2"/>
        <v>5.3226484526688811</v>
      </c>
      <c r="L14" s="20">
        <f t="shared" si="3"/>
        <v>0.20938218623481822</v>
      </c>
      <c r="M14" s="20">
        <f t="shared" si="0"/>
        <v>0.59653036938942938</v>
      </c>
      <c r="N14" s="20"/>
      <c r="O14" s="20"/>
      <c r="P14" s="20"/>
      <c r="Q14" s="20"/>
      <c r="R14" s="20"/>
      <c r="S14" s="20"/>
      <c r="T14" s="20"/>
      <c r="U14" s="20">
        <f t="shared" si="4"/>
        <v>76.974060175891921</v>
      </c>
      <c r="V14" s="20">
        <f t="shared" si="5"/>
        <v>8.2962753036437381E-2</v>
      </c>
      <c r="W14" s="20">
        <f t="shared" si="1"/>
        <v>2.3609237397013541</v>
      </c>
      <c r="X14" s="20"/>
      <c r="Y14" s="20"/>
      <c r="Z14" s="20"/>
    </row>
    <row r="15" spans="2:26" ht="18" x14ac:dyDescent="0.35">
      <c r="B15" s="7" t="s">
        <v>48</v>
      </c>
      <c r="C15" s="22">
        <f>G11/C13</f>
        <v>3.6685616869265039E-2</v>
      </c>
      <c r="D15" s="17" t="s">
        <v>24</v>
      </c>
      <c r="F15" s="7" t="s">
        <v>19</v>
      </c>
      <c r="G15" s="22">
        <f>(-1/(G5-1)*(K54*10^5*L54-K4*10^5*L4))/1000</f>
        <v>-459.41711088595781</v>
      </c>
      <c r="H15" s="10" t="s">
        <v>15</v>
      </c>
      <c r="K15" s="20">
        <f t="shared" si="2"/>
        <v>5.4960359697141774</v>
      </c>
      <c r="L15" s="20">
        <f t="shared" si="3"/>
        <v>0.20464145748987894</v>
      </c>
      <c r="M15" s="20">
        <f t="shared" si="0"/>
        <v>0.59653036938942938</v>
      </c>
      <c r="N15" s="20"/>
      <c r="O15" s="20"/>
      <c r="P15" s="20"/>
      <c r="Q15" s="20"/>
      <c r="R15" s="20"/>
      <c r="S15" s="20"/>
      <c r="T15" s="20"/>
      <c r="U15" s="20">
        <f t="shared" si="4"/>
        <v>71.665213795968214</v>
      </c>
      <c r="V15" s="20">
        <f t="shared" si="5"/>
        <v>8.7308421052631716E-2</v>
      </c>
      <c r="W15" s="20">
        <f t="shared" si="1"/>
        <v>2.3609237397013541</v>
      </c>
      <c r="X15" s="20"/>
      <c r="Y15" s="20"/>
      <c r="Z15" s="20"/>
    </row>
    <row r="16" spans="2:26" ht="18.75" thickBot="1" x14ac:dyDescent="0.4">
      <c r="B16" s="8" t="s">
        <v>49</v>
      </c>
      <c r="C16" s="23">
        <f>SUM(C14:C15)*1000</f>
        <v>45.422025795345405</v>
      </c>
      <c r="D16" s="18" t="s">
        <v>25</v>
      </c>
      <c r="F16" s="7" t="s">
        <v>20</v>
      </c>
      <c r="G16" s="22">
        <f>R4*10^5*(S5-S4)/1000</f>
        <v>429.5319937319818</v>
      </c>
      <c r="H16" s="10" t="s">
        <v>15</v>
      </c>
      <c r="K16" s="20">
        <f t="shared" si="2"/>
        <v>5.6793374108935302</v>
      </c>
      <c r="L16" s="20">
        <f t="shared" si="3"/>
        <v>0.19990072874493967</v>
      </c>
      <c r="M16" s="20">
        <f t="shared" si="0"/>
        <v>0.59653036938942938</v>
      </c>
      <c r="N16" s="20"/>
      <c r="O16" s="20"/>
      <c r="P16" s="20"/>
      <c r="Q16" s="20"/>
      <c r="R16" s="20"/>
      <c r="S16" s="20"/>
      <c r="T16" s="20"/>
      <c r="U16" s="20">
        <f t="shared" si="4"/>
        <v>66.954578655716375</v>
      </c>
      <c r="V16" s="20">
        <f t="shared" si="5"/>
        <v>9.165408906882605E-2</v>
      </c>
      <c r="W16" s="20">
        <f t="shared" si="1"/>
        <v>2.3609237397013541</v>
      </c>
      <c r="X16" s="20"/>
      <c r="Y16" s="20"/>
      <c r="Z16" s="20"/>
    </row>
    <row r="17" spans="6:26" ht="18" x14ac:dyDescent="0.35">
      <c r="F17" s="7" t="s">
        <v>21</v>
      </c>
      <c r="G17" s="22">
        <f>(-1/(G5-1)*(Y4*10^5*Z4-U4*10^5*V4))/1000</f>
        <v>1132.1373848111489</v>
      </c>
      <c r="H17" s="10" t="s">
        <v>15</v>
      </c>
      <c r="K17" s="20">
        <f t="shared" si="2"/>
        <v>5.8733754362311705</v>
      </c>
      <c r="L17" s="20">
        <f t="shared" si="3"/>
        <v>0.19516000000000039</v>
      </c>
      <c r="M17" s="20">
        <f t="shared" si="0"/>
        <v>0.59653036938942938</v>
      </c>
      <c r="N17" s="20"/>
      <c r="O17" s="20"/>
      <c r="P17" s="20"/>
      <c r="Q17" s="20"/>
      <c r="R17" s="20"/>
      <c r="S17" s="20"/>
      <c r="T17" s="20"/>
      <c r="U17" s="20">
        <f t="shared" si="4"/>
        <v>62.750946544816607</v>
      </c>
      <c r="V17" s="20">
        <f t="shared" si="5"/>
        <v>9.5999757085020385E-2</v>
      </c>
      <c r="W17" s="20">
        <f t="shared" si="1"/>
        <v>2.3609237397013541</v>
      </c>
      <c r="X17" s="20"/>
      <c r="Y17" s="20"/>
      <c r="Z17" s="20"/>
    </row>
    <row r="18" spans="6:26" ht="15.75" thickBot="1" x14ac:dyDescent="0.3">
      <c r="F18" s="24" t="s">
        <v>45</v>
      </c>
      <c r="G18" s="23">
        <f>SUM(G15:G17)</f>
        <v>1102.252267657173</v>
      </c>
      <c r="H18" s="11" t="s">
        <v>15</v>
      </c>
      <c r="K18" s="20">
        <f t="shared" si="2"/>
        <v>6.079063258106383</v>
      </c>
      <c r="L18" s="20">
        <f t="shared" si="3"/>
        <v>0.19041927125506111</v>
      </c>
      <c r="M18" s="20">
        <f t="shared" si="0"/>
        <v>0.59653036938942938</v>
      </c>
      <c r="N18" s="20"/>
      <c r="O18" s="20"/>
      <c r="P18" s="20"/>
      <c r="Q18" s="20"/>
      <c r="R18" s="20"/>
      <c r="S18" s="20"/>
      <c r="T18" s="20"/>
      <c r="U18" s="20">
        <f t="shared" si="4"/>
        <v>58.980332530426445</v>
      </c>
      <c r="V18" s="20">
        <f t="shared" si="5"/>
        <v>0.10034542510121472</v>
      </c>
      <c r="W18" s="20">
        <f t="shared" si="1"/>
        <v>2.3609237397013541</v>
      </c>
      <c r="X18" s="20"/>
      <c r="Y18" s="20"/>
      <c r="Z18" s="20"/>
    </row>
    <row r="19" spans="6:26" x14ac:dyDescent="0.25">
      <c r="K19" s="20">
        <f t="shared" si="2"/>
        <v>6.2974171876559453</v>
      </c>
      <c r="L19" s="20">
        <f t="shared" si="3"/>
        <v>0.18567854251012184</v>
      </c>
      <c r="M19" s="20">
        <f t="shared" si="0"/>
        <v>0.59653036938942938</v>
      </c>
      <c r="N19" s="20"/>
      <c r="O19" s="20"/>
      <c r="P19" s="20"/>
      <c r="Q19" s="20"/>
      <c r="R19" s="20"/>
      <c r="S19" s="20"/>
      <c r="T19" s="20"/>
      <c r="U19" s="20">
        <f t="shared" si="4"/>
        <v>55.582147867802874</v>
      </c>
      <c r="V19" s="20">
        <f t="shared" si="5"/>
        <v>0.10469109311740905</v>
      </c>
      <c r="W19" s="20">
        <f t="shared" si="1"/>
        <v>2.3609237397013541</v>
      </c>
      <c r="X19" s="20"/>
      <c r="Y19" s="20"/>
      <c r="Z19" s="20"/>
    </row>
    <row r="20" spans="6:26" x14ac:dyDescent="0.25">
      <c r="K20" s="20">
        <f t="shared" si="2"/>
        <v>6.5295712956761669</v>
      </c>
      <c r="L20" s="20">
        <f t="shared" si="3"/>
        <v>0.18093781376518256</v>
      </c>
      <c r="M20" s="20">
        <f t="shared" si="0"/>
        <v>0.59653036938942938</v>
      </c>
      <c r="N20" s="20"/>
      <c r="O20" s="20"/>
      <c r="P20" s="20"/>
      <c r="Q20" s="20"/>
      <c r="R20" s="20"/>
      <c r="S20" s="20"/>
      <c r="T20" s="20"/>
      <c r="U20" s="20">
        <f t="shared" si="4"/>
        <v>52.506340909956599</v>
      </c>
      <c r="V20" s="20">
        <f t="shared" si="5"/>
        <v>0.10903676113360339</v>
      </c>
      <c r="W20" s="20">
        <f t="shared" si="1"/>
        <v>2.3609237397013541</v>
      </c>
      <c r="X20" s="20"/>
      <c r="Y20" s="20"/>
      <c r="Z20" s="20"/>
    </row>
    <row r="21" spans="6:26" x14ac:dyDescent="0.25">
      <c r="K21" s="20">
        <f t="shared" si="2"/>
        <v>6.7767946112094384</v>
      </c>
      <c r="L21" s="20">
        <f t="shared" si="3"/>
        <v>0.17619708502024328</v>
      </c>
      <c r="M21" s="20">
        <f t="shared" si="0"/>
        <v>0.59653036938942938</v>
      </c>
      <c r="N21" s="20"/>
      <c r="O21" s="20"/>
      <c r="P21" s="20"/>
      <c r="Q21" s="20"/>
      <c r="R21" s="20"/>
      <c r="S21" s="20"/>
      <c r="T21" s="20"/>
      <c r="U21" s="20">
        <f t="shared" si="4"/>
        <v>49.711233695495878</v>
      </c>
      <c r="V21" s="20">
        <f t="shared" si="5"/>
        <v>0.11338242914979772</v>
      </c>
      <c r="W21" s="20">
        <f t="shared" si="1"/>
        <v>2.3609237397013541</v>
      </c>
      <c r="X21" s="20"/>
      <c r="Y21" s="20"/>
      <c r="Z21" s="20"/>
    </row>
    <row r="22" spans="6:26" x14ac:dyDescent="0.25">
      <c r="K22" s="20">
        <f t="shared" si="2"/>
        <v>7.0405113798094989</v>
      </c>
      <c r="L22" s="20">
        <f t="shared" si="3"/>
        <v>0.17145635627530401</v>
      </c>
      <c r="M22" s="20">
        <f t="shared" si="0"/>
        <v>0.59653036938942938</v>
      </c>
      <c r="N22" s="20"/>
      <c r="O22" s="20"/>
      <c r="P22" s="20"/>
      <c r="Q22" s="20"/>
      <c r="R22" s="20"/>
      <c r="S22" s="20"/>
      <c r="T22" s="20"/>
      <c r="U22" s="20">
        <f t="shared" si="4"/>
        <v>47.1618656683887</v>
      </c>
      <c r="V22" s="20">
        <f t="shared" si="5"/>
        <v>0.11772809716599206</v>
      </c>
      <c r="W22" s="20">
        <f t="shared" si="1"/>
        <v>2.3609237397013541</v>
      </c>
      <c r="X22" s="20"/>
      <c r="Y22" s="20"/>
      <c r="Z22" s="20"/>
    </row>
    <row r="23" spans="6:26" x14ac:dyDescent="0.25">
      <c r="K23" s="20">
        <f t="shared" si="2"/>
        <v>7.3223250288443582</v>
      </c>
      <c r="L23" s="20">
        <f t="shared" si="3"/>
        <v>0.16671562753036473</v>
      </c>
      <c r="M23" s="20">
        <f t="shared" si="0"/>
        <v>0.59653036938942938</v>
      </c>
      <c r="N23" s="20"/>
      <c r="O23" s="20"/>
      <c r="P23" s="20"/>
      <c r="Q23" s="20"/>
      <c r="R23" s="20"/>
      <c r="S23" s="20"/>
      <c r="T23" s="20"/>
      <c r="U23" s="20">
        <f t="shared" si="4"/>
        <v>44.828711938109052</v>
      </c>
      <c r="V23" s="20">
        <f t="shared" si="5"/>
        <v>0.12207376518218639</v>
      </c>
      <c r="W23" s="20">
        <f t="shared" si="1"/>
        <v>2.3609237397013541</v>
      </c>
      <c r="X23" s="20"/>
      <c r="Y23" s="20"/>
      <c r="Z23" s="20"/>
    </row>
    <row r="24" spans="6:26" x14ac:dyDescent="0.25">
      <c r="K24" s="20">
        <f t="shared" si="2"/>
        <v>7.6240466472437562</v>
      </c>
      <c r="L24" s="20">
        <f t="shared" si="3"/>
        <v>0.16197489878542545</v>
      </c>
      <c r="M24" s="20">
        <f t="shared" si="0"/>
        <v>0.59653036938942938</v>
      </c>
      <c r="N24" s="20"/>
      <c r="O24" s="20"/>
      <c r="P24" s="20"/>
      <c r="Q24" s="20"/>
      <c r="R24" s="20"/>
      <c r="S24" s="20"/>
      <c r="T24" s="20"/>
      <c r="U24" s="20">
        <f t="shared" si="4"/>
        <v>42.68668149561838</v>
      </c>
      <c r="V24" s="20">
        <f t="shared" si="5"/>
        <v>0.12641943319838073</v>
      </c>
      <c r="W24" s="20">
        <f t="shared" si="1"/>
        <v>2.3609237397013541</v>
      </c>
      <c r="X24" s="20"/>
      <c r="Y24" s="20"/>
      <c r="Z24" s="20"/>
    </row>
    <row r="25" spans="6:26" x14ac:dyDescent="0.25">
      <c r="K25" s="20">
        <f t="shared" si="2"/>
        <v>7.9477289927671233</v>
      </c>
      <c r="L25" s="20">
        <f t="shared" si="3"/>
        <v>0.15723417004048618</v>
      </c>
      <c r="M25" s="20">
        <f t="shared" si="0"/>
        <v>0.59653036938942938</v>
      </c>
      <c r="N25" s="20"/>
      <c r="O25" s="20"/>
      <c r="P25" s="20"/>
      <c r="Q25" s="20"/>
      <c r="R25" s="20"/>
      <c r="S25" s="20"/>
      <c r="T25" s="20"/>
      <c r="U25" s="20">
        <f t="shared" si="4"/>
        <v>40.714327018750822</v>
      </c>
      <c r="V25" s="20">
        <f t="shared" si="5"/>
        <v>0.13076510121457507</v>
      </c>
      <c r="W25" s="20">
        <f t="shared" si="1"/>
        <v>2.3609237397013541</v>
      </c>
      <c r="X25" s="20"/>
      <c r="Y25" s="20"/>
      <c r="Z25" s="20"/>
    </row>
    <row r="26" spans="6:26" x14ac:dyDescent="0.25">
      <c r="K26" s="20">
        <f t="shared" si="2"/>
        <v>8.2957073059954247</v>
      </c>
      <c r="L26" s="20">
        <f t="shared" si="3"/>
        <v>0.1524934412955469</v>
      </c>
      <c r="M26" s="20">
        <f t="shared" si="0"/>
        <v>0.59653036938942938</v>
      </c>
      <c r="N26" s="20"/>
      <c r="O26" s="20"/>
      <c r="P26" s="20"/>
      <c r="Q26" s="20"/>
      <c r="R26" s="20"/>
      <c r="S26" s="20"/>
      <c r="T26" s="20"/>
      <c r="U26" s="20">
        <f t="shared" si="4"/>
        <v>38.893216246091022</v>
      </c>
      <c r="V26" s="20">
        <f t="shared" si="5"/>
        <v>0.13511076923076942</v>
      </c>
      <c r="W26" s="20">
        <f t="shared" si="1"/>
        <v>2.3609237397013541</v>
      </c>
      <c r="X26" s="20"/>
      <c r="Y26" s="20"/>
      <c r="Z26" s="20"/>
    </row>
    <row r="27" spans="6:26" x14ac:dyDescent="0.25">
      <c r="K27" s="20">
        <f t="shared" si="2"/>
        <v>8.6706485571330223</v>
      </c>
      <c r="L27" s="20">
        <f t="shared" si="3"/>
        <v>0.14775271255060762</v>
      </c>
      <c r="M27" s="20">
        <f t="shared" si="0"/>
        <v>0.59653036938942949</v>
      </c>
      <c r="N27" s="20"/>
      <c r="O27" s="20"/>
      <c r="P27" s="20"/>
      <c r="Q27" s="20"/>
      <c r="R27" s="20"/>
      <c r="S27" s="20"/>
      <c r="T27" s="20"/>
      <c r="U27" s="20">
        <f t="shared" si="4"/>
        <v>37.207427905736438</v>
      </c>
      <c r="V27" s="20">
        <f t="shared" si="5"/>
        <v>0.13945643724696377</v>
      </c>
      <c r="W27" s="20">
        <f t="shared" si="1"/>
        <v>2.3609237397013541</v>
      </c>
      <c r="X27" s="20"/>
      <c r="Y27" s="20"/>
      <c r="Z27" s="20"/>
    </row>
    <row r="28" spans="6:26" x14ac:dyDescent="0.25">
      <c r="K28" s="20">
        <f t="shared" si="2"/>
        <v>9.0756112073591613</v>
      </c>
      <c r="L28" s="20">
        <f t="shared" si="3"/>
        <v>0.14301198380566835</v>
      </c>
      <c r="M28" s="20">
        <f t="shared" si="0"/>
        <v>0.59653036938942938</v>
      </c>
      <c r="N28" s="20"/>
      <c r="O28" s="20"/>
      <c r="P28" s="20"/>
      <c r="Q28" s="20"/>
      <c r="R28" s="20"/>
      <c r="S28" s="20"/>
      <c r="T28" s="20"/>
      <c r="U28" s="20">
        <f t="shared" si="4"/>
        <v>35.643144521345427</v>
      </c>
      <c r="V28" s="20">
        <f t="shared" si="5"/>
        <v>0.14380210526315812</v>
      </c>
      <c r="W28" s="20">
        <f t="shared" si="1"/>
        <v>2.3609237397013541</v>
      </c>
      <c r="X28" s="20"/>
      <c r="Y28" s="20"/>
      <c r="Z28" s="20"/>
    </row>
    <row r="29" spans="6:26" x14ac:dyDescent="0.25">
      <c r="K29" s="20">
        <f t="shared" si="2"/>
        <v>9.5141181699286044</v>
      </c>
      <c r="L29" s="20">
        <f t="shared" si="3"/>
        <v>0.13827125506072907</v>
      </c>
      <c r="M29" s="20">
        <f t="shared" si="0"/>
        <v>0.59653036938942938</v>
      </c>
      <c r="N29" s="20"/>
      <c r="O29" s="20"/>
      <c r="P29" s="20"/>
      <c r="Q29" s="20"/>
      <c r="R29" s="20"/>
      <c r="S29" s="20"/>
      <c r="T29" s="20"/>
      <c r="U29" s="20">
        <f t="shared" si="4"/>
        <v>34.188321195590348</v>
      </c>
      <c r="V29" s="20">
        <f t="shared" si="5"/>
        <v>0.14814777327935247</v>
      </c>
      <c r="W29" s="20">
        <f t="shared" si="1"/>
        <v>2.3609237397013541</v>
      </c>
      <c r="X29" s="20"/>
      <c r="Y29" s="20"/>
      <c r="Z29" s="20"/>
    </row>
    <row r="30" spans="6:26" x14ac:dyDescent="0.25">
      <c r="K30" s="20">
        <f t="shared" si="2"/>
        <v>9.9902464624283223</v>
      </c>
      <c r="L30" s="20">
        <f t="shared" si="3"/>
        <v>0.13353052631578979</v>
      </c>
      <c r="M30" s="20">
        <f t="shared" si="0"/>
        <v>0.59653036938942938</v>
      </c>
      <c r="N30" s="20"/>
      <c r="O30" s="20"/>
      <c r="P30" s="20"/>
      <c r="Q30" s="20"/>
      <c r="R30" s="20"/>
      <c r="S30" s="20"/>
      <c r="T30" s="20"/>
      <c r="U30" s="20">
        <f t="shared" si="4"/>
        <v>32.832414444188444</v>
      </c>
      <c r="V30" s="20">
        <f t="shared" si="5"/>
        <v>0.15249344129554682</v>
      </c>
      <c r="W30" s="20">
        <f t="shared" si="1"/>
        <v>2.3609237397013541</v>
      </c>
      <c r="X30" s="20"/>
      <c r="Y30" s="20"/>
      <c r="Z30" s="20"/>
    </row>
    <row r="31" spans="6:26" x14ac:dyDescent="0.25">
      <c r="K31" s="20">
        <f t="shared" si="2"/>
        <v>10.508738128706522</v>
      </c>
      <c r="L31" s="20">
        <f t="shared" si="3"/>
        <v>0.12878979757085052</v>
      </c>
      <c r="M31" s="20">
        <f t="shared" si="0"/>
        <v>0.59653036938942938</v>
      </c>
      <c r="N31" s="20"/>
      <c r="O31" s="20"/>
      <c r="P31" s="20"/>
      <c r="Q31" s="20"/>
      <c r="R31" s="20"/>
      <c r="S31" s="20"/>
      <c r="T31" s="20"/>
      <c r="U31" s="20">
        <f t="shared" si="4"/>
        <v>31.566158839047855</v>
      </c>
      <c r="V31" s="20">
        <f t="shared" si="5"/>
        <v>0.15683910931174116</v>
      </c>
      <c r="W31" s="20">
        <f t="shared" si="1"/>
        <v>2.3609237397013541</v>
      </c>
      <c r="X31" s="20"/>
      <c r="Y31" s="20"/>
      <c r="Z31" s="20"/>
    </row>
    <row r="32" spans="6:26" x14ac:dyDescent="0.25">
      <c r="K32" s="20">
        <f t="shared" si="2"/>
        <v>11.075138489449955</v>
      </c>
      <c r="L32" s="20">
        <f t="shared" si="3"/>
        <v>0.12404906882591124</v>
      </c>
      <c r="M32" s="20">
        <f t="shared" si="0"/>
        <v>0.59653036938942938</v>
      </c>
      <c r="N32" s="20"/>
      <c r="O32" s="20"/>
      <c r="P32" s="20"/>
      <c r="Q32" s="20"/>
      <c r="R32" s="20"/>
      <c r="S32" s="20"/>
      <c r="T32" s="20"/>
      <c r="U32" s="20">
        <f t="shared" si="4"/>
        <v>30.381381975746425</v>
      </c>
      <c r="V32" s="20">
        <f t="shared" si="5"/>
        <v>0.16118477732793551</v>
      </c>
      <c r="W32" s="20">
        <f t="shared" si="1"/>
        <v>2.3609237397013541</v>
      </c>
      <c r="X32" s="20"/>
      <c r="Y32" s="20"/>
      <c r="Z32" s="20"/>
    </row>
    <row r="33" spans="11:26" x14ac:dyDescent="0.25">
      <c r="K33" s="20">
        <f t="shared" si="2"/>
        <v>11.695969817959352</v>
      </c>
      <c r="L33" s="20">
        <f t="shared" si="3"/>
        <v>0.11930834008097196</v>
      </c>
      <c r="M33" s="20">
        <f t="shared" si="0"/>
        <v>0.59653036938942938</v>
      </c>
      <c r="N33" s="20"/>
      <c r="O33" s="20"/>
      <c r="P33" s="20"/>
      <c r="Q33" s="20"/>
      <c r="R33" s="20"/>
      <c r="S33" s="20"/>
      <c r="T33" s="20"/>
      <c r="U33" s="20">
        <f t="shared" si="4"/>
        <v>29.270850360704813</v>
      </c>
      <c r="V33" s="20">
        <f t="shared" si="5"/>
        <v>0.16553044534412986</v>
      </c>
      <c r="W33" s="20">
        <f t="shared" si="1"/>
        <v>2.3609237397013541</v>
      </c>
      <c r="X33" s="20"/>
      <c r="Y33" s="20"/>
      <c r="Z33" s="20"/>
    </row>
    <row r="34" spans="11:26" x14ac:dyDescent="0.25">
      <c r="K34" s="20">
        <f t="shared" si="2"/>
        <v>12.378951373971892</v>
      </c>
      <c r="L34" s="20">
        <f t="shared" si="3"/>
        <v>0.11456761133603269</v>
      </c>
      <c r="M34" s="20">
        <f t="shared" si="0"/>
        <v>0.59653036938942938</v>
      </c>
      <c r="N34" s="20"/>
      <c r="O34" s="20"/>
      <c r="P34" s="20"/>
      <c r="Q34" s="20"/>
      <c r="R34" s="20"/>
      <c r="S34" s="20"/>
      <c r="T34" s="20"/>
      <c r="U34" s="20">
        <f t="shared" si="4"/>
        <v>28.228140396044804</v>
      </c>
      <c r="V34" s="20">
        <f t="shared" si="5"/>
        <v>0.16987611336032421</v>
      </c>
      <c r="W34" s="20">
        <f t="shared" si="1"/>
        <v>2.3609237397013541</v>
      </c>
      <c r="X34" s="20"/>
      <c r="Y34" s="20"/>
      <c r="Z34" s="20"/>
    </row>
    <row r="35" spans="11:26" x14ac:dyDescent="0.25">
      <c r="K35" s="20">
        <f t="shared" si="2"/>
        <v>13.133280724865509</v>
      </c>
      <c r="L35" s="20">
        <f t="shared" si="3"/>
        <v>0.10982688259109341</v>
      </c>
      <c r="M35" s="20">
        <f t="shared" si="0"/>
        <v>0.59653036938942938</v>
      </c>
      <c r="N35" s="20"/>
      <c r="O35" s="20"/>
      <c r="P35" s="20"/>
      <c r="Q35" s="20"/>
      <c r="R35" s="20"/>
      <c r="S35" s="20"/>
      <c r="T35" s="20"/>
      <c r="U35" s="20">
        <f t="shared" si="4"/>
        <v>27.247529853619987</v>
      </c>
      <c r="V35" s="20">
        <f t="shared" si="5"/>
        <v>0.17422178137651856</v>
      </c>
      <c r="W35" s="20">
        <f t="shared" si="1"/>
        <v>2.3609237397013541</v>
      </c>
      <c r="X35" s="20"/>
      <c r="Y35" s="20"/>
      <c r="Z35" s="20"/>
    </row>
    <row r="36" spans="11:26" x14ac:dyDescent="0.25">
      <c r="K36" s="20">
        <f t="shared" si="2"/>
        <v>13.969996989164823</v>
      </c>
      <c r="L36" s="20">
        <f t="shared" si="3"/>
        <v>0.10508615384615413</v>
      </c>
      <c r="M36" s="20">
        <f t="shared" si="0"/>
        <v>0.59653036938942938</v>
      </c>
      <c r="N36" s="20"/>
      <c r="O36" s="20"/>
      <c r="P36" s="20"/>
      <c r="Q36" s="20"/>
      <c r="R36" s="20"/>
      <c r="S36" s="20"/>
      <c r="T36" s="20"/>
      <c r="U36" s="20">
        <f t="shared" si="4"/>
        <v>26.323906167016339</v>
      </c>
      <c r="V36" s="20">
        <f t="shared" si="5"/>
        <v>0.17856744939271291</v>
      </c>
      <c r="W36" s="20">
        <f t="shared" si="1"/>
        <v>2.3609237397013541</v>
      </c>
      <c r="X36" s="20"/>
      <c r="Y36" s="20"/>
      <c r="Z36" s="20"/>
    </row>
    <row r="37" spans="11:26" x14ac:dyDescent="0.25">
      <c r="K37" s="20">
        <f t="shared" si="2"/>
        <v>14.902454899088415</v>
      </c>
      <c r="L37" s="20">
        <f t="shared" si="3"/>
        <v>0.10034542510121486</v>
      </c>
      <c r="M37" s="20">
        <f t="shared" si="0"/>
        <v>0.59653036938942938</v>
      </c>
      <c r="N37" s="20"/>
      <c r="O37" s="20"/>
      <c r="P37" s="20"/>
      <c r="Q37" s="20"/>
      <c r="R37" s="20"/>
      <c r="S37" s="20"/>
      <c r="T37" s="20"/>
      <c r="U37" s="20">
        <f t="shared" si="4"/>
        <v>25.452688599346441</v>
      </c>
      <c r="V37" s="20">
        <f t="shared" si="5"/>
        <v>0.18291311740890726</v>
      </c>
      <c r="W37" s="20">
        <f t="shared" si="1"/>
        <v>2.3609237397013541</v>
      </c>
      <c r="X37" s="20"/>
      <c r="Y37" s="20"/>
      <c r="Z37" s="20"/>
    </row>
    <row r="38" spans="11:26" x14ac:dyDescent="0.25">
      <c r="K38" s="20">
        <f t="shared" si="2"/>
        <v>15.9469507273303</v>
      </c>
      <c r="L38" s="20">
        <f t="shared" si="3"/>
        <v>9.5604696356275581E-2</v>
      </c>
      <c r="M38" s="20">
        <f t="shared" si="0"/>
        <v>0.59653036938942938</v>
      </c>
      <c r="N38" s="20"/>
      <c r="O38" s="20"/>
      <c r="P38" s="20"/>
      <c r="Q38" s="20"/>
      <c r="R38" s="20"/>
      <c r="S38" s="20"/>
      <c r="T38" s="20"/>
      <c r="U38" s="20">
        <f t="shared" si="4"/>
        <v>24.629761915426254</v>
      </c>
      <c r="V38" s="20">
        <f t="shared" si="5"/>
        <v>0.1872587854251016</v>
      </c>
      <c r="W38" s="20">
        <f t="shared" si="1"/>
        <v>2.3609237397013541</v>
      </c>
      <c r="X38" s="20"/>
      <c r="Y38" s="20"/>
      <c r="Z38" s="20"/>
    </row>
    <row r="39" spans="11:26" x14ac:dyDescent="0.25">
      <c r="K39" s="20">
        <f t="shared" si="2"/>
        <v>17.123559287654473</v>
      </c>
      <c r="L39" s="20">
        <f t="shared" si="3"/>
        <v>9.0863967611336305E-2</v>
      </c>
      <c r="M39" s="20">
        <f t="shared" si="0"/>
        <v>0.59653036938942938</v>
      </c>
      <c r="N39" s="20"/>
      <c r="O39" s="20"/>
      <c r="P39" s="20"/>
      <c r="Q39" s="20"/>
      <c r="R39" s="20"/>
      <c r="S39" s="20"/>
      <c r="T39" s="20"/>
      <c r="U39" s="20">
        <f t="shared" si="4"/>
        <v>23.851419636580832</v>
      </c>
      <c r="V39" s="20">
        <f t="shared" si="5"/>
        <v>0.19160445344129595</v>
      </c>
      <c r="W39" s="20">
        <f t="shared" si="1"/>
        <v>2.3609237397013541</v>
      </c>
      <c r="X39" s="20"/>
      <c r="Y39" s="20"/>
      <c r="Z39" s="20"/>
    </row>
    <row r="40" spans="11:26" x14ac:dyDescent="0.25">
      <c r="K40" s="20">
        <f t="shared" si="2"/>
        <v>18.457268878180304</v>
      </c>
      <c r="L40" s="20">
        <f t="shared" si="3"/>
        <v>8.6123238866397028E-2</v>
      </c>
      <c r="M40" s="20">
        <f t="shared" si="0"/>
        <v>0.59653036938942938</v>
      </c>
      <c r="N40" s="20"/>
      <c r="O40" s="20"/>
      <c r="P40" s="20"/>
      <c r="Q40" s="20"/>
      <c r="R40" s="20"/>
      <c r="S40" s="20"/>
      <c r="T40" s="20"/>
      <c r="U40" s="20">
        <f t="shared" si="4"/>
        <v>23.114315312677707</v>
      </c>
      <c r="V40" s="20">
        <f t="shared" si="5"/>
        <v>0.1959501214574903</v>
      </c>
      <c r="W40" s="20">
        <f t="shared" si="1"/>
        <v>2.3609237397013541</v>
      </c>
      <c r="X40" s="20"/>
      <c r="Y40" s="20"/>
      <c r="Z40" s="20"/>
    </row>
    <row r="41" spans="11:26" x14ac:dyDescent="0.25">
      <c r="K41" s="20">
        <f t="shared" si="2"/>
        <v>19.979544004346966</v>
      </c>
      <c r="L41" s="20">
        <f t="shared" si="3"/>
        <v>8.1382510121457752E-2</v>
      </c>
      <c r="M41" s="20">
        <f t="shared" si="0"/>
        <v>0.59653036938942938</v>
      </c>
      <c r="N41" s="20"/>
      <c r="O41" s="20"/>
      <c r="P41" s="20"/>
      <c r="Q41" s="20"/>
      <c r="R41" s="20"/>
      <c r="S41" s="20"/>
      <c r="T41" s="20"/>
      <c r="U41" s="20">
        <f t="shared" si="4"/>
        <v>22.415420529991696</v>
      </c>
      <c r="V41" s="20">
        <f t="shared" si="5"/>
        <v>0.20029578947368465</v>
      </c>
      <c r="W41" s="20">
        <f t="shared" si="1"/>
        <v>2.3609237397013541</v>
      </c>
      <c r="X41" s="20"/>
      <c r="Y41" s="20"/>
      <c r="Z41" s="20"/>
    </row>
    <row r="42" spans="11:26" x14ac:dyDescent="0.25">
      <c r="K42" s="20">
        <f t="shared" si="2"/>
        <v>21.730513955227867</v>
      </c>
      <c r="L42" s="20">
        <f t="shared" si="3"/>
        <v>7.6641781376518475E-2</v>
      </c>
      <c r="M42" s="20">
        <f t="shared" si="0"/>
        <v>0.59653036938942938</v>
      </c>
      <c r="N42" s="20"/>
      <c r="O42" s="20"/>
      <c r="P42" s="20"/>
      <c r="Q42" s="20"/>
      <c r="R42" s="20"/>
      <c r="S42" s="20"/>
      <c r="T42" s="20"/>
      <c r="U42" s="20">
        <f t="shared" si="4"/>
        <v>21.75198860106968</v>
      </c>
      <c r="V42" s="20">
        <f t="shared" si="5"/>
        <v>0.204641457489879</v>
      </c>
      <c r="W42" s="20">
        <f t="shared" si="1"/>
        <v>2.3609237397013541</v>
      </c>
      <c r="X42" s="20"/>
      <c r="Y42" s="20"/>
      <c r="Z42" s="20"/>
    </row>
    <row r="43" spans="11:26" x14ac:dyDescent="0.25">
      <c r="K43" s="20">
        <f t="shared" si="2"/>
        <v>23.762096347563546</v>
      </c>
      <c r="L43" s="20">
        <f t="shared" si="3"/>
        <v>7.1901052631579199E-2</v>
      </c>
      <c r="M43" s="20">
        <f t="shared" si="0"/>
        <v>0.59653036938942938</v>
      </c>
      <c r="N43" s="20"/>
      <c r="O43" s="20"/>
      <c r="P43" s="20"/>
      <c r="Q43" s="20"/>
      <c r="R43" s="20"/>
      <c r="S43" s="20"/>
      <c r="T43" s="20"/>
      <c r="U43" s="20">
        <f t="shared" si="4"/>
        <v>21.121523066041171</v>
      </c>
      <c r="V43" s="20">
        <f t="shared" si="5"/>
        <v>0.20898712550607335</v>
      </c>
      <c r="W43" s="20">
        <f t="shared" si="1"/>
        <v>2.3609237397013541</v>
      </c>
      <c r="X43" s="20"/>
      <c r="Y43" s="20"/>
      <c r="Z43" s="20"/>
    </row>
    <row r="44" spans="11:26" x14ac:dyDescent="0.25">
      <c r="K44" s="20">
        <f t="shared" si="2"/>
        <v>26.142550422466208</v>
      </c>
      <c r="L44" s="20">
        <f t="shared" si="3"/>
        <v>6.7160323886639922E-2</v>
      </c>
      <c r="M44" s="20">
        <f t="shared" si="0"/>
        <v>0.59653036938942938</v>
      </c>
      <c r="N44" s="20"/>
      <c r="O44" s="20"/>
      <c r="P44" s="20"/>
      <c r="Q44" s="20"/>
      <c r="R44" s="20"/>
      <c r="S44" s="20"/>
      <c r="T44" s="20"/>
      <c r="U44" s="20">
        <f t="shared" si="4"/>
        <v>20.521750283151533</v>
      </c>
      <c r="V44" s="20">
        <f t="shared" si="5"/>
        <v>0.21333279352226769</v>
      </c>
      <c r="W44" s="20">
        <f t="shared" si="1"/>
        <v>2.3609237397013541</v>
      </c>
      <c r="X44" s="20"/>
      <c r="Y44" s="20"/>
      <c r="Z44" s="20"/>
    </row>
    <row r="45" spans="11:26" x14ac:dyDescent="0.25">
      <c r="K45" s="20">
        <f t="shared" si="2"/>
        <v>28.963274936725337</v>
      </c>
      <c r="L45" s="20">
        <f t="shared" si="3"/>
        <v>6.2419595141700646E-2</v>
      </c>
      <c r="M45" s="20">
        <f t="shared" si="0"/>
        <v>0.59653036938942938</v>
      </c>
      <c r="N45" s="20"/>
      <c r="O45" s="20"/>
      <c r="P45" s="20"/>
      <c r="Q45" s="20"/>
      <c r="R45" s="20"/>
      <c r="S45" s="20"/>
      <c r="T45" s="20"/>
      <c r="U45" s="20">
        <f t="shared" si="4"/>
        <v>19.950595506906883</v>
      </c>
      <c r="V45" s="20">
        <f t="shared" si="5"/>
        <v>0.21767846153846204</v>
      </c>
      <c r="W45" s="20">
        <f t="shared" si="1"/>
        <v>2.3609237397013541</v>
      </c>
      <c r="X45" s="20"/>
      <c r="Y45" s="20"/>
      <c r="Z45" s="20"/>
    </row>
    <row r="46" spans="11:26" x14ac:dyDescent="0.25">
      <c r="K46" s="20">
        <f t="shared" si="2"/>
        <v>32.349236500865679</v>
      </c>
      <c r="L46" s="20">
        <f t="shared" si="3"/>
        <v>5.7678866396761369E-2</v>
      </c>
      <c r="M46" s="20">
        <f t="shared" si="0"/>
        <v>0.59653036938942938</v>
      </c>
      <c r="N46" s="20"/>
      <c r="O46" s="20"/>
      <c r="P46" s="20"/>
      <c r="Q46" s="20"/>
      <c r="R46" s="20"/>
      <c r="S46" s="20"/>
      <c r="T46" s="20"/>
      <c r="U46" s="20">
        <f t="shared" si="4"/>
        <v>19.406161950730532</v>
      </c>
      <c r="V46" s="20">
        <f t="shared" si="5"/>
        <v>0.22202412955465639</v>
      </c>
      <c r="W46" s="20">
        <f t="shared" si="1"/>
        <v>2.3609237397013541</v>
      </c>
      <c r="X46" s="20"/>
      <c r="Y46" s="20"/>
      <c r="Z46" s="20"/>
    </row>
    <row r="47" spans="11:26" x14ac:dyDescent="0.25">
      <c r="K47" s="20">
        <f t="shared" si="2"/>
        <v>36.4754736320672</v>
      </c>
      <c r="L47" s="20">
        <f t="shared" si="3"/>
        <v>5.2938137651822093E-2</v>
      </c>
      <c r="M47" s="20">
        <f t="shared" si="0"/>
        <v>0.59653036938942938</v>
      </c>
      <c r="N47" s="20"/>
      <c r="O47" s="20"/>
      <c r="P47" s="20"/>
      <c r="Q47" s="20"/>
      <c r="R47" s="20"/>
      <c r="S47" s="20"/>
      <c r="T47" s="20"/>
      <c r="U47" s="20">
        <f t="shared" si="4"/>
        <v>18.886712411836122</v>
      </c>
      <c r="V47" s="20">
        <f t="shared" si="5"/>
        <v>0.22636979757085074</v>
      </c>
      <c r="W47" s="20">
        <f t="shared" si="1"/>
        <v>2.3609237397013541</v>
      </c>
      <c r="X47" s="20"/>
      <c r="Y47" s="20"/>
      <c r="Z47" s="20"/>
    </row>
    <row r="48" spans="11:26" x14ac:dyDescent="0.25">
      <c r="K48" s="20">
        <f t="shared" si="2"/>
        <v>41.594177910000056</v>
      </c>
      <c r="L48" s="20">
        <f t="shared" si="3"/>
        <v>4.8197408906882816E-2</v>
      </c>
      <c r="M48" s="20">
        <f t="shared" si="0"/>
        <v>0.59653036938942938</v>
      </c>
      <c r="N48" s="20"/>
      <c r="O48" s="20"/>
      <c r="P48" s="20"/>
      <c r="Q48" s="20"/>
      <c r="R48" s="20"/>
      <c r="S48" s="20"/>
      <c r="T48" s="20"/>
      <c r="U48" s="20">
        <f t="shared" si="4"/>
        <v>18.390653102577158</v>
      </c>
      <c r="V48" s="20">
        <f t="shared" si="5"/>
        <v>0.23071546558704509</v>
      </c>
      <c r="W48" s="20">
        <f t="shared" si="1"/>
        <v>2.3609237397013541</v>
      </c>
      <c r="X48" s="20"/>
      <c r="Y48" s="20"/>
      <c r="Z48" s="20"/>
    </row>
    <row r="49" spans="11:26" x14ac:dyDescent="0.25">
      <c r="K49" s="20">
        <f t="shared" si="2"/>
        <v>48.081058842000139</v>
      </c>
      <c r="L49" s="20">
        <f t="shared" si="3"/>
        <v>4.3456680161943539E-2</v>
      </c>
      <c r="M49" s="20">
        <f t="shared" si="0"/>
        <v>0.59653036938942938</v>
      </c>
      <c r="N49" s="20"/>
      <c r="O49" s="20"/>
      <c r="P49" s="20"/>
      <c r="Q49" s="20"/>
      <c r="R49" s="20"/>
      <c r="S49" s="20"/>
      <c r="T49" s="20"/>
      <c r="U49" s="20">
        <f t="shared" si="4"/>
        <v>17.916519387565351</v>
      </c>
      <c r="V49" s="20">
        <f t="shared" si="5"/>
        <v>0.23506113360323944</v>
      </c>
      <c r="W49" s="20">
        <f t="shared" si="1"/>
        <v>2.3609237397013541</v>
      </c>
      <c r="X49" s="20"/>
      <c r="Y49" s="20"/>
      <c r="Z49" s="20"/>
    </row>
    <row r="50" spans="11:26" x14ac:dyDescent="0.25">
      <c r="K50" s="20">
        <f t="shared" si="2"/>
        <v>56.518848153986994</v>
      </c>
      <c r="L50" s="20">
        <f t="shared" si="3"/>
        <v>3.8715951417004263E-2</v>
      </c>
      <c r="M50" s="20">
        <f t="shared" si="0"/>
        <v>0.59653036938942938</v>
      </c>
      <c r="N50" s="20"/>
      <c r="O50" s="20"/>
      <c r="P50" s="20"/>
      <c r="Q50" s="20"/>
      <c r="R50" s="20"/>
      <c r="S50" s="20"/>
      <c r="T50" s="20"/>
      <c r="U50" s="20">
        <f t="shared" si="4"/>
        <v>17.462963171528255</v>
      </c>
      <c r="V50" s="20">
        <f t="shared" si="5"/>
        <v>0.23940680161943378</v>
      </c>
      <c r="W50" s="20">
        <f t="shared" si="1"/>
        <v>2.3609237397013541</v>
      </c>
      <c r="X50" s="20"/>
      <c r="Y50" s="20"/>
      <c r="Z50" s="20"/>
    </row>
    <row r="51" spans="11:26" x14ac:dyDescent="0.25">
      <c r="K51" s="20">
        <f t="shared" si="2"/>
        <v>67.857237458219757</v>
      </c>
      <c r="L51" s="20">
        <f t="shared" si="3"/>
        <v>3.3975222672064986E-2</v>
      </c>
      <c r="M51" s="20">
        <f t="shared" si="0"/>
        <v>0.59653036938942938</v>
      </c>
      <c r="N51" s="20"/>
      <c r="O51" s="20"/>
      <c r="P51" s="20"/>
      <c r="Q51" s="20"/>
      <c r="R51" s="20"/>
      <c r="S51" s="20"/>
      <c r="T51" s="20"/>
      <c r="U51" s="20">
        <f t="shared" si="4"/>
        <v>17.028741720928398</v>
      </c>
      <c r="V51" s="20">
        <f t="shared" si="5"/>
        <v>0.24375246963562813</v>
      </c>
      <c r="W51" s="20">
        <f t="shared" si="1"/>
        <v>2.3609237397013545</v>
      </c>
      <c r="X51" s="20"/>
      <c r="Y51" s="20"/>
      <c r="Z51" s="20"/>
    </row>
    <row r="52" spans="11:26" x14ac:dyDescent="0.25">
      <c r="K52" s="20">
        <f t="shared" si="2"/>
        <v>83.743559983627222</v>
      </c>
      <c r="L52" s="20">
        <f t="shared" si="3"/>
        <v>2.9234493927125706E-2</v>
      </c>
      <c r="M52" s="20">
        <f t="shared" si="0"/>
        <v>0.59653036938942938</v>
      </c>
      <c r="N52" s="20"/>
      <c r="O52" s="20"/>
      <c r="P52" s="20"/>
      <c r="Q52" s="20"/>
      <c r="R52" s="20"/>
      <c r="S52" s="20"/>
      <c r="T52" s="20"/>
      <c r="U52" s="20">
        <f t="shared" si="4"/>
        <v>16.612707734174926</v>
      </c>
      <c r="V52" s="20">
        <f t="shared" si="5"/>
        <v>0.24809813765182248</v>
      </c>
      <c r="W52" s="20">
        <f t="shared" si="1"/>
        <v>2.3609237397013541</v>
      </c>
      <c r="X52" s="20"/>
      <c r="Y52" s="20"/>
      <c r="Z52" s="20"/>
    </row>
    <row r="53" spans="11:26" x14ac:dyDescent="0.25">
      <c r="K53" s="20">
        <f t="shared" si="2"/>
        <v>107.27686105030139</v>
      </c>
      <c r="L53" s="20">
        <f t="shared" si="3"/>
        <v>2.4493765182186426E-2</v>
      </c>
      <c r="M53" s="20">
        <f t="shared" si="0"/>
        <v>0.59653036938942938</v>
      </c>
      <c r="N53" s="20"/>
      <c r="O53" s="20"/>
      <c r="P53" s="20"/>
      <c r="Q53" s="20"/>
      <c r="R53" s="20"/>
      <c r="S53" s="20"/>
      <c r="T53" s="20"/>
      <c r="U53" s="20">
        <f t="shared" si="4"/>
        <v>16.213800501939232</v>
      </c>
      <c r="V53" s="20">
        <f t="shared" si="5"/>
        <v>0.25244380566801683</v>
      </c>
      <c r="W53" s="20">
        <f t="shared" si="1"/>
        <v>2.3609237397013541</v>
      </c>
      <c r="X53" s="20"/>
      <c r="Y53" s="20"/>
      <c r="Z53" s="20"/>
    </row>
    <row r="54" spans="11:26" x14ac:dyDescent="0.25">
      <c r="K54" s="20">
        <f>K4*C8^G5</f>
        <v>144.96741470492492</v>
      </c>
      <c r="L54" s="20">
        <f>C6/C8</f>
        <v>1.9753036437247001E-2</v>
      </c>
      <c r="M54" s="20">
        <f>K54*L54^$G$5</f>
        <v>0.59653036938942927</v>
      </c>
      <c r="N54" s="20"/>
      <c r="O54" s="20"/>
      <c r="P54" s="20"/>
      <c r="Q54" s="20"/>
      <c r="R54" s="20"/>
      <c r="S54" s="20"/>
      <c r="T54" s="20"/>
      <c r="U54" s="20">
        <f>U4*(V4/V54)^G5</f>
        <v>15.831038021536747</v>
      </c>
      <c r="V54" s="20">
        <f>L4</f>
        <v>0.25678947368421101</v>
      </c>
      <c r="W54" s="20">
        <f>U54*V54^$G$5</f>
        <v>2.3609237397013541</v>
      </c>
      <c r="X54" s="20"/>
      <c r="Y54" s="20"/>
      <c r="Z54" s="20"/>
    </row>
  </sheetData>
  <sheetProtection algorithmName="SHA-512" hashValue="GITZpDEKQZnIf4tZfTyJfTmxxKDvw2OqxvNC8mUwzItrsTsDthxGjjVgkf+oKx1FV+5M1S/dTjUfCKev1SBrJg==" saltValue="2ZUytd6Rtpa7pBYluTUiFg==" spinCount="100000" sheet="1" objects="1" scenarios="1"/>
  <mergeCells count="8">
    <mergeCell ref="U2:W2"/>
    <mergeCell ref="Y2:Z2"/>
    <mergeCell ref="B12:D12"/>
    <mergeCell ref="B2:D2"/>
    <mergeCell ref="F2:H2"/>
    <mergeCell ref="K2:M2"/>
    <mergeCell ref="O2:P2"/>
    <mergeCell ref="R2:S2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1</xdr:col>
                <xdr:colOff>190500</xdr:colOff>
                <xdr:row>18</xdr:row>
                <xdr:rowOff>152400</xdr:rowOff>
              </from>
              <to>
                <xdr:col>5</xdr:col>
                <xdr:colOff>523875</xdr:colOff>
                <xdr:row>25</xdr:row>
                <xdr:rowOff>19050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Modern diesel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Koster</dc:creator>
  <cp:lastModifiedBy>Gebruiker</cp:lastModifiedBy>
  <dcterms:created xsi:type="dcterms:W3CDTF">2013-09-03T19:15:53Z</dcterms:created>
  <dcterms:modified xsi:type="dcterms:W3CDTF">2019-10-11T11:43:46Z</dcterms:modified>
</cp:coreProperties>
</file>