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59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<sst xmlns="http://schemas.openxmlformats.org/spreadsheetml/2006/main" count="72" uniqueCount="47">
  <si>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kJ/kg</t>
  </si>
  <si>
    <t>m/s</t>
  </si>
  <si>
    <t>°C</t>
  </si>
  <si>
    <t>Bara</t>
  </si>
  <si>
    <t>p Buiten</t>
  </si>
  <si>
    <t>Buiten / outside</t>
  </si>
  <si>
    <t>p Outside</t>
  </si>
  <si>
    <t>t buiten</t>
  </si>
  <si>
    <t>t outside</t>
  </si>
  <si>
    <t>Suppletie / Make up water</t>
  </si>
  <si>
    <t>Mass / sec</t>
  </si>
  <si>
    <t>t</t>
  </si>
  <si>
    <t>kg/s</t>
  </si>
  <si>
    <t>Condensaat / Condensate</t>
  </si>
  <si>
    <t>Mengsel / mix</t>
  </si>
  <si>
    <r>
      <t>c</t>
    </r>
    <r>
      <rPr>
        <vertAlign val="subscript"/>
        <sz val="9"/>
        <rFont val="Verdana"/>
        <family val="2"/>
      </rPr>
      <t>p water</t>
    </r>
  </si>
  <si>
    <t>Ontsnap stoom / Escape steam</t>
  </si>
  <si>
    <t>kJ/(kg∙K)</t>
  </si>
  <si>
    <t>m =</t>
  </si>
  <si>
    <t xml:space="preserve">Q = </t>
  </si>
  <si>
    <t xml:space="preserve">d = </t>
  </si>
  <si>
    <t>Pijpen</t>
  </si>
  <si>
    <t>v =</t>
  </si>
  <si>
    <t>ϑ =</t>
  </si>
  <si>
    <r>
      <t xml:space="preserve">h </t>
    </r>
    <r>
      <rPr>
        <vertAlign val="subscript"/>
        <sz val="9"/>
        <rFont val="Verdana"/>
        <family val="2"/>
      </rPr>
      <t>steam</t>
    </r>
  </si>
  <si>
    <r>
      <t>h</t>
    </r>
    <r>
      <rPr>
        <vertAlign val="subscript"/>
        <sz val="9"/>
        <rFont val="Verdana"/>
        <family val="2"/>
      </rPr>
      <t xml:space="preserve"> water</t>
    </r>
  </si>
  <si>
    <t>kWatt</t>
  </si>
  <si>
    <t>mm</t>
  </si>
  <si>
    <r>
      <t>m</t>
    </r>
    <r>
      <rPr>
        <vertAlign val="superscript"/>
        <sz val="9"/>
        <rFont val="Verdana"/>
        <family val="2"/>
      </rPr>
      <t>3</t>
    </r>
    <r>
      <rPr>
        <sz val="9"/>
        <rFont val="Verdana"/>
        <family val="2"/>
      </rPr>
      <t>/kg</t>
    </r>
  </si>
  <si>
    <t>Voedingwaterpomp</t>
  </si>
  <si>
    <t>Feedwater pump</t>
  </si>
  <si>
    <t>p</t>
  </si>
  <si>
    <t>h</t>
  </si>
  <si>
    <t>ton/h</t>
  </si>
  <si>
    <r>
      <rPr>
        <sz val="9"/>
        <rFont val="Symbol"/>
        <family val="1"/>
      </rPr>
      <t>m</t>
    </r>
    <r>
      <rPr>
        <sz val="9"/>
        <rFont val="Verdana"/>
        <family val="2"/>
      </rPr>
      <t xml:space="preserve"> =</t>
    </r>
  </si>
  <si>
    <r>
      <t xml:space="preserve">h </t>
    </r>
    <r>
      <rPr>
        <vertAlign val="subscript"/>
        <sz val="9"/>
        <rFont val="Verdana"/>
        <family val="2"/>
      </rPr>
      <t>w outside</t>
    </r>
  </si>
  <si>
    <t>Stoom / steam supply</t>
  </si>
  <si>
    <t>Voedingswater / Feedwater</t>
  </si>
  <si>
    <r>
      <rPr>
        <vertAlign val="superscript"/>
        <sz val="9"/>
        <rFont val="Verdana"/>
        <family val="2"/>
      </rPr>
      <t>o</t>
    </r>
    <r>
      <rPr>
        <sz val="9"/>
        <rFont val="Verdana"/>
        <family val="2"/>
      </rPr>
      <t>F</t>
    </r>
  </si>
  <si>
    <r>
      <rPr>
        <vertAlign val="superscript"/>
        <sz val="9"/>
        <rFont val="Verdana"/>
        <family val="2"/>
      </rPr>
      <t>o</t>
    </r>
    <r>
      <rPr>
        <sz val="9"/>
        <rFont val="Verdana"/>
        <family val="2"/>
      </rPr>
      <t>C</t>
    </r>
  </si>
  <si>
    <r>
      <t xml:space="preserve"> </t>
    </r>
    <r>
      <rPr>
        <b/>
        <vertAlign val="superscript"/>
        <sz val="9"/>
        <rFont val="Verdana"/>
        <family val="2"/>
      </rPr>
      <t>o</t>
    </r>
    <r>
      <rPr>
        <b/>
        <sz val="9"/>
        <rFont val="Verdana"/>
        <family val="2"/>
      </rPr>
      <t xml:space="preserve">F to </t>
    </r>
    <r>
      <rPr>
        <b/>
        <vertAlign val="superscript"/>
        <sz val="9"/>
        <rFont val="Verdana"/>
        <family val="2"/>
      </rPr>
      <t>o</t>
    </r>
    <r>
      <rPr>
        <b/>
        <sz val="9"/>
        <rFont val="Verdana"/>
        <family val="2"/>
      </rPr>
      <t>C</t>
    </r>
  </si>
  <si>
    <r>
      <t xml:space="preserve">h </t>
    </r>
    <r>
      <rPr>
        <vertAlign val="subscript"/>
        <sz val="9"/>
        <rFont val="Verdana"/>
        <family val="2"/>
      </rPr>
      <t>water</t>
    </r>
  </si>
  <si>
    <t>www.martechopleidingen.nl</t>
  </si>
  <si>
    <t>info@martechopleidingen.nl</t>
  </si>
  <si>
    <t xml:space="preserve">Soortelijke warmte Specific heat </t>
  </si>
  <si>
    <t>Geel is invoer</t>
  </si>
  <si>
    <t>Yellow is input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</si>
</sst>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9"/>
      <name val="Calibri"/>
      <family val="2"/>
    </font>
    <font>
      <vertAlign val="superscript"/>
      <sz val="9"/>
      <name val="Verdana"/>
      <family val="2"/>
    </font>
    <font>
      <vertAlign val="subscript"/>
      <sz val="9"/>
      <name val="Verdana"/>
      <family val="2"/>
    </font>
    <font>
      <sz val="9"/>
      <name val="Symbol"/>
      <family val="1"/>
    </font>
    <font>
      <b/>
      <sz val="8"/>
      <name val="Verdana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19" borderId="10" xfId="0" applyFont="1" applyFill="1" applyBorder="1" applyAlignment="1" applyProtection="1">
      <alignment/>
      <protection hidden="1"/>
    </xf>
    <xf numFmtId="165" fontId="3" fillId="0" borderId="0" xfId="0" applyNumberFormat="1" applyFont="1" applyFill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0" fontId="3" fillId="19" borderId="1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6" fillId="19" borderId="10" xfId="0" applyFont="1" applyFill="1" applyBorder="1" applyAlignment="1" applyProtection="1">
      <alignment/>
      <protection hidden="1"/>
    </xf>
    <xf numFmtId="2" fontId="3" fillId="19" borderId="10" xfId="0" applyNumberFormat="1" applyFont="1" applyFill="1" applyBorder="1" applyAlignment="1" applyProtection="1">
      <alignment/>
      <protection hidden="1"/>
    </xf>
    <xf numFmtId="0" fontId="3" fillId="19" borderId="1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65" fontId="2" fillId="0" borderId="0" xfId="44" applyNumberFormat="1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hidden="1"/>
    </xf>
    <xf numFmtId="2" fontId="3" fillId="34" borderId="10" xfId="0" applyNumberFormat="1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165" fontId="3" fillId="34" borderId="10" xfId="0" applyNumberFormat="1" applyFont="1" applyFill="1" applyBorder="1" applyAlignment="1" applyProtection="1">
      <alignment horizontal="center"/>
      <protection hidden="1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66" fontId="3" fillId="34" borderId="10" xfId="0" applyNumberFormat="1" applyFont="1" applyFill="1" applyBorder="1" applyAlignment="1" applyProtection="1">
      <alignment horizontal="center"/>
      <protection hidden="1"/>
    </xf>
    <xf numFmtId="0" fontId="4" fillId="19" borderId="10" xfId="0" applyFont="1" applyFill="1" applyBorder="1" applyAlignment="1" applyProtection="1">
      <alignment/>
      <protection hidden="1"/>
    </xf>
    <xf numFmtId="0" fontId="4" fillId="19" borderId="10" xfId="0" applyFont="1" applyFill="1" applyBorder="1" applyAlignment="1" applyProtection="1">
      <alignment horizontal="center"/>
      <protection hidden="1"/>
    </xf>
    <xf numFmtId="0" fontId="10" fillId="19" borderId="10" xfId="0" applyFont="1" applyFill="1" applyBorder="1" applyAlignment="1" applyProtection="1">
      <alignment horizontal="center"/>
      <protection hidden="1"/>
    </xf>
    <xf numFmtId="0" fontId="4" fillId="19" borderId="11" xfId="0" applyFont="1" applyFill="1" applyBorder="1" applyAlignment="1" applyProtection="1">
      <alignment horizontal="center"/>
      <protection hidden="1"/>
    </xf>
    <xf numFmtId="0" fontId="4" fillId="19" borderId="1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13</xdr:row>
      <xdr:rowOff>104775</xdr:rowOff>
    </xdr:from>
    <xdr:to>
      <xdr:col>5</xdr:col>
      <xdr:colOff>47625</xdr:colOff>
      <xdr:row>14</xdr:row>
      <xdr:rowOff>47625</xdr:rowOff>
    </xdr:to>
    <xdr:sp>
      <xdr:nvSpPr>
        <xdr:cNvPr id="1" name="Ovaal 11"/>
        <xdr:cNvSpPr>
          <a:spLocks/>
        </xdr:cNvSpPr>
      </xdr:nvSpPr>
      <xdr:spPr>
        <a:xfrm>
          <a:off x="3305175" y="2114550"/>
          <a:ext cx="76200" cy="857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2" name="Rechte verbindingslijn met pijl 13"/>
        <xdr:cNvSpPr>
          <a:spLocks/>
        </xdr:cNvSpPr>
      </xdr:nvSpPr>
      <xdr:spPr>
        <a:xfrm flipH="1">
          <a:off x="3381375" y="2152650"/>
          <a:ext cx="179070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3" name="Rechte verbindingslijn met pijl 17"/>
        <xdr:cNvSpPr>
          <a:spLocks/>
        </xdr:cNvSpPr>
      </xdr:nvSpPr>
      <xdr:spPr>
        <a:xfrm>
          <a:off x="1295400" y="2152650"/>
          <a:ext cx="2000250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47625</xdr:rowOff>
    </xdr:from>
    <xdr:to>
      <xdr:col>5</xdr:col>
      <xdr:colOff>9525</xdr:colOff>
      <xdr:row>20</xdr:row>
      <xdr:rowOff>9525</xdr:rowOff>
    </xdr:to>
    <xdr:sp>
      <xdr:nvSpPr>
        <xdr:cNvPr id="4" name="Rechte verbindingslijn met pijl 19"/>
        <xdr:cNvSpPr>
          <a:spLocks/>
        </xdr:cNvSpPr>
      </xdr:nvSpPr>
      <xdr:spPr>
        <a:xfrm flipH="1">
          <a:off x="3343275" y="2200275"/>
          <a:ext cx="0" cy="819150"/>
        </a:xfrm>
        <a:prstGeom prst="straightConnector1">
          <a:avLst/>
        </a:prstGeom>
        <a:noFill/>
        <a:ln w="28575" cmpd="sng">
          <a:solidFill>
            <a:srgbClr val="F6924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8</xdr:col>
      <xdr:colOff>9525</xdr:colOff>
      <xdr:row>26</xdr:row>
      <xdr:rowOff>38100</xdr:rowOff>
    </xdr:to>
    <xdr:sp>
      <xdr:nvSpPr>
        <xdr:cNvPr id="5" name="Rechthoek: afgeronde hoeken 20"/>
        <xdr:cNvSpPr>
          <a:spLocks/>
        </xdr:cNvSpPr>
      </xdr:nvSpPr>
      <xdr:spPr>
        <a:xfrm>
          <a:off x="2733675" y="3019425"/>
          <a:ext cx="2438400" cy="952500"/>
        </a:xfrm>
        <a:prstGeom prst="roundRect">
          <a:avLst/>
        </a:prstGeom>
        <a:gradFill rotWithShape="1">
          <a:gsLst>
            <a:gs pos="0">
              <a:srgbClr val="254872"/>
            </a:gs>
            <a:gs pos="50000">
              <a:srgbClr val="3A6BA5"/>
            </a:gs>
            <a:gs pos="100000">
              <a:srgbClr val="4780C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Ontgasser</a:t>
          </a:r>
          <a:r>
            <a:rPr lang="en-US" cap="none" sz="1100" b="0" i="0" u="none" baseline="0">
              <a:solidFill>
                <a:srgbClr val="FFFFFF"/>
              </a:solidFill>
            </a:rPr>
            <a:t> / Deaerator</a:t>
          </a:r>
        </a:p>
      </xdr:txBody>
    </xdr:sp>
    <xdr:clientData/>
  </xdr:twoCellAnchor>
  <xdr:twoCellAnchor>
    <xdr:from>
      <xdr:col>5</xdr:col>
      <xdr:colOff>95250</xdr:colOff>
      <xdr:row>31</xdr:row>
      <xdr:rowOff>28575</xdr:rowOff>
    </xdr:from>
    <xdr:to>
      <xdr:col>5</xdr:col>
      <xdr:colOff>314325</xdr:colOff>
      <xdr:row>32</xdr:row>
      <xdr:rowOff>114300</xdr:rowOff>
    </xdr:to>
    <xdr:sp>
      <xdr:nvSpPr>
        <xdr:cNvPr id="6" name="Ovaal 26"/>
        <xdr:cNvSpPr>
          <a:spLocks/>
        </xdr:cNvSpPr>
      </xdr:nvSpPr>
      <xdr:spPr>
        <a:xfrm>
          <a:off x="3429000" y="4762500"/>
          <a:ext cx="219075" cy="2286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31</xdr:row>
      <xdr:rowOff>142875</xdr:rowOff>
    </xdr:from>
    <xdr:to>
      <xdr:col>5</xdr:col>
      <xdr:colOff>95250</xdr:colOff>
      <xdr:row>32</xdr:row>
      <xdr:rowOff>0</xdr:rowOff>
    </xdr:to>
    <xdr:sp>
      <xdr:nvSpPr>
        <xdr:cNvPr id="7" name="Rechte verbindingslijn met pijl 30"/>
        <xdr:cNvSpPr>
          <a:spLocks/>
        </xdr:cNvSpPr>
      </xdr:nvSpPr>
      <xdr:spPr>
        <a:xfrm flipH="1" flipV="1">
          <a:off x="2571750" y="4876800"/>
          <a:ext cx="857250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38100</xdr:rowOff>
    </xdr:from>
    <xdr:to>
      <xdr:col>6</xdr:col>
      <xdr:colOff>9525</xdr:colOff>
      <xdr:row>32</xdr:row>
      <xdr:rowOff>9525</xdr:rowOff>
    </xdr:to>
    <xdr:sp>
      <xdr:nvSpPr>
        <xdr:cNvPr id="8" name="Rechte verbindingslijn 2054"/>
        <xdr:cNvSpPr>
          <a:spLocks/>
        </xdr:cNvSpPr>
      </xdr:nvSpPr>
      <xdr:spPr>
        <a:xfrm>
          <a:off x="3952875" y="3971925"/>
          <a:ext cx="0" cy="9144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32</xdr:row>
      <xdr:rowOff>0</xdr:rowOff>
    </xdr:from>
    <xdr:to>
      <xdr:col>6</xdr:col>
      <xdr:colOff>9525</xdr:colOff>
      <xdr:row>32</xdr:row>
      <xdr:rowOff>9525</xdr:rowOff>
    </xdr:to>
    <xdr:sp>
      <xdr:nvSpPr>
        <xdr:cNvPr id="9" name="Rechte verbindingslijn 2059"/>
        <xdr:cNvSpPr>
          <a:spLocks/>
        </xdr:cNvSpPr>
      </xdr:nvSpPr>
      <xdr:spPr>
        <a:xfrm flipH="1" flipV="1">
          <a:off x="3648075" y="4876800"/>
          <a:ext cx="304800" cy="95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31</xdr:row>
      <xdr:rowOff>85725</xdr:rowOff>
    </xdr:from>
    <xdr:to>
      <xdr:col>5</xdr:col>
      <xdr:colOff>257175</xdr:colOff>
      <xdr:row>32</xdr:row>
      <xdr:rowOff>57150</xdr:rowOff>
    </xdr:to>
    <xdr:sp>
      <xdr:nvSpPr>
        <xdr:cNvPr id="10" name="Gelijkbenige driehoek 2060"/>
        <xdr:cNvSpPr>
          <a:spLocks/>
        </xdr:cNvSpPr>
      </xdr:nvSpPr>
      <xdr:spPr>
        <a:xfrm rot="16007731">
          <a:off x="3457575" y="4819650"/>
          <a:ext cx="133350" cy="114300"/>
        </a:xfrm>
        <a:prstGeom prst="triangle">
          <a:avLst/>
        </a:prstGeom>
        <a:solidFill>
          <a:srgbClr val="FF00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57150</xdr:rowOff>
    </xdr:from>
    <xdr:to>
      <xdr:col>9</xdr:col>
      <xdr:colOff>600075</xdr:colOff>
      <xdr:row>23</xdr:row>
      <xdr:rowOff>57150</xdr:rowOff>
    </xdr:to>
    <xdr:sp>
      <xdr:nvSpPr>
        <xdr:cNvPr id="11" name="Rechte verbindingslijn met pijl 2062"/>
        <xdr:cNvSpPr>
          <a:spLocks/>
        </xdr:cNvSpPr>
      </xdr:nvSpPr>
      <xdr:spPr>
        <a:xfrm flipH="1" flipV="1">
          <a:off x="5172075" y="3495675"/>
          <a:ext cx="1200150" cy="0"/>
        </a:xfrm>
        <a:prstGeom prst="straightConnector1">
          <a:avLst/>
        </a:prstGeom>
        <a:noFill/>
        <a:ln w="28575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133350</xdr:rowOff>
    </xdr:from>
    <xdr:to>
      <xdr:col>4</xdr:col>
      <xdr:colOff>180975</xdr:colOff>
      <xdr:row>19</xdr:row>
      <xdr:rowOff>133350</xdr:rowOff>
    </xdr:to>
    <xdr:sp>
      <xdr:nvSpPr>
        <xdr:cNvPr id="12" name="Rechthoek 2064"/>
        <xdr:cNvSpPr>
          <a:spLocks/>
        </xdr:cNvSpPr>
      </xdr:nvSpPr>
      <xdr:spPr>
        <a:xfrm>
          <a:off x="2857500" y="2428875"/>
          <a:ext cx="4762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19050</xdr:rowOff>
    </xdr:from>
    <xdr:to>
      <xdr:col>4</xdr:col>
      <xdr:colOff>123825</xdr:colOff>
      <xdr:row>15</xdr:row>
      <xdr:rowOff>114300</xdr:rowOff>
    </xdr:to>
    <xdr:sp>
      <xdr:nvSpPr>
        <xdr:cNvPr id="13" name="Gedachtewolkje: wolk 2065"/>
        <xdr:cNvSpPr>
          <a:spLocks/>
        </xdr:cNvSpPr>
      </xdr:nvSpPr>
      <xdr:spPr>
        <a:xfrm>
          <a:off x="2457450" y="2171700"/>
          <a:ext cx="390525" cy="238125"/>
        </a:xfrm>
        <a:prstGeom prst="cloudCallout">
          <a:avLst>
            <a:gd name="adj1" fmla="val 57499"/>
            <a:gd name="adj2" fmla="val 45833"/>
          </a:avLst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19050</xdr:colOff>
      <xdr:row>8</xdr:row>
      <xdr:rowOff>57150</xdr:rowOff>
    </xdr:from>
    <xdr:to>
      <xdr:col>12</xdr:col>
      <xdr:colOff>247650</xdr:colOff>
      <xdr:row>10</xdr:row>
      <xdr:rowOff>76200</xdr:rowOff>
    </xdr:to>
    <xdr:pic>
      <xdr:nvPicPr>
        <xdr:cNvPr id="14" name="Afbeelding 16"/>
        <xdr:cNvPicPr preferRelativeResize="1">
          <a:picLocks noChangeAspect="1"/>
        </xdr:cNvPicPr>
      </xdr:nvPicPr>
      <xdr:blipFill>
        <a:blip r:embed="rId1"/>
        <a:srcRect b="28019"/>
        <a:stretch>
          <a:fillRect/>
        </a:stretch>
      </xdr:blipFill>
      <xdr:spPr>
        <a:xfrm>
          <a:off x="6400800" y="127635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techopleidingen.nl/" TargetMode="External" /><Relationship Id="rId2" Type="http://schemas.openxmlformats.org/officeDocument/2006/relationships/hyperlink" Target="mailto:info@martechopleidingen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N48"/>
  <sheetViews>
    <sheetView showGridLines="0" showRowColHeaders="0" tabSelected="1" zoomScale="145" zoomScaleNormal="145" zoomScalePageLayoutView="0" workbookViewId="0" topLeftCell="A4">
      <selection activeCell="C27" sqref="C27"/>
    </sheetView>
  </sheetViews>
  <sheetFormatPr defaultColWidth="9.140625" defaultRowHeight="12.75"/>
  <cols>
    <col min="1" max="1" width="9.140625" style="1" customWidth="1"/>
    <col min="2" max="2" width="10.28125" style="1" bestFit="1" customWidth="1"/>
    <col min="3" max="3" width="10.8515625" style="1" bestFit="1" customWidth="1"/>
    <col min="4" max="4" width="10.57421875" style="1" bestFit="1" customWidth="1"/>
    <col min="5" max="16384" width="9.140625" style="1" customWidth="1"/>
  </cols>
  <sheetData>
    <row r="2" spans="2:9" ht="11.25">
      <c r="B2" s="2"/>
      <c r="C2" s="2"/>
      <c r="D2" s="2"/>
      <c r="E2" s="2"/>
      <c r="F2" s="2"/>
      <c r="G2" s="2"/>
      <c r="H2" s="2"/>
      <c r="I2" s="2"/>
    </row>
    <row r="3" spans="2:9" ht="11.25">
      <c r="B3" s="2"/>
      <c r="C3" s="2"/>
      <c r="D3" s="2"/>
      <c r="E3" s="2"/>
      <c r="F3" s="2"/>
      <c r="G3" s="2"/>
      <c r="H3" s="2"/>
      <c r="I3" s="2"/>
    </row>
    <row r="4" spans="1:14" ht="11.25">
      <c r="A4" s="3"/>
      <c r="B4" s="24" t="s">
        <v>5</v>
      </c>
      <c r="C4" s="24"/>
      <c r="D4" s="24"/>
      <c r="E4" s="4"/>
      <c r="F4" s="25" t="s">
        <v>44</v>
      </c>
      <c r="G4" s="25"/>
      <c r="H4" s="25"/>
      <c r="I4" s="4"/>
      <c r="J4" s="3"/>
      <c r="K4" s="3"/>
      <c r="L4" s="3"/>
      <c r="M4" s="3"/>
      <c r="N4" s="3"/>
    </row>
    <row r="5" spans="1:14" ht="14.25">
      <c r="A5" s="3"/>
      <c r="B5" s="5" t="s">
        <v>4</v>
      </c>
      <c r="C5" s="16">
        <v>1</v>
      </c>
      <c r="D5" s="5" t="s">
        <v>3</v>
      </c>
      <c r="F5" s="5" t="s">
        <v>15</v>
      </c>
      <c r="G5" s="16">
        <v>4.2</v>
      </c>
      <c r="H5" s="5" t="s">
        <v>17</v>
      </c>
      <c r="I5" s="4"/>
      <c r="J5" s="3"/>
      <c r="K5" s="26" t="s">
        <v>40</v>
      </c>
      <c r="L5" s="27"/>
      <c r="M5" s="3"/>
      <c r="N5" s="3"/>
    </row>
    <row r="6" spans="1:14" ht="12.75">
      <c r="A6" s="3"/>
      <c r="B6" s="5" t="s">
        <v>6</v>
      </c>
      <c r="C6" s="17">
        <f>C5</f>
        <v>1</v>
      </c>
      <c r="D6" s="5" t="s">
        <v>3</v>
      </c>
      <c r="E6" s="4"/>
      <c r="F6" s="4"/>
      <c r="G6" s="4"/>
      <c r="H6" s="4"/>
      <c r="I6" s="4"/>
      <c r="J6" s="3"/>
      <c r="K6" s="16">
        <v>68</v>
      </c>
      <c r="L6" s="5" t="s">
        <v>38</v>
      </c>
      <c r="M6" s="3"/>
      <c r="N6" s="3"/>
    </row>
    <row r="7" spans="1:14" ht="12.75">
      <c r="A7" s="3"/>
      <c r="B7" s="5" t="s">
        <v>7</v>
      </c>
      <c r="C7" s="16">
        <v>21</v>
      </c>
      <c r="D7" s="5" t="s">
        <v>2</v>
      </c>
      <c r="E7" s="4"/>
      <c r="H7" s="4"/>
      <c r="I7" s="4"/>
      <c r="J7" s="3"/>
      <c r="K7" s="18">
        <f>(K6-32)/9*5</f>
        <v>20</v>
      </c>
      <c r="L7" s="5" t="s">
        <v>39</v>
      </c>
      <c r="M7" s="3"/>
      <c r="N7" s="3"/>
    </row>
    <row r="8" spans="1:14" ht="11.25">
      <c r="A8" s="3"/>
      <c r="B8" s="5" t="s">
        <v>8</v>
      </c>
      <c r="C8" s="17">
        <f>C7</f>
        <v>21</v>
      </c>
      <c r="D8" s="5" t="s">
        <v>2</v>
      </c>
      <c r="E8" s="4"/>
      <c r="H8" s="4"/>
      <c r="I8" s="4"/>
      <c r="J8" s="3"/>
      <c r="K8" s="3"/>
      <c r="L8" s="3"/>
      <c r="M8" s="3"/>
      <c r="N8" s="3"/>
    </row>
    <row r="9" spans="1:14" ht="14.25">
      <c r="A9" s="3"/>
      <c r="B9" s="5" t="s">
        <v>35</v>
      </c>
      <c r="C9" s="18">
        <f>h_pt(C5,C7)</f>
        <v>88.19626664570166</v>
      </c>
      <c r="D9" s="5" t="s">
        <v>0</v>
      </c>
      <c r="E9" s="4"/>
      <c r="F9" s="4"/>
      <c r="G9" s="4"/>
      <c r="H9" s="4"/>
      <c r="I9" s="4"/>
      <c r="J9" s="3"/>
      <c r="K9" s="3"/>
      <c r="L9" s="3"/>
      <c r="M9" s="3"/>
      <c r="N9" s="3"/>
    </row>
    <row r="10" spans="1:14" ht="11.25">
      <c r="A10" s="3"/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3"/>
    </row>
    <row r="11" spans="1:14" ht="11.25">
      <c r="A11" s="3"/>
      <c r="B11" s="24" t="s">
        <v>9</v>
      </c>
      <c r="C11" s="24"/>
      <c r="D11" s="24"/>
      <c r="E11" s="4"/>
      <c r="F11" s="24" t="s">
        <v>13</v>
      </c>
      <c r="G11" s="24"/>
      <c r="H11" s="24"/>
      <c r="I11" s="4"/>
      <c r="J11" s="3"/>
      <c r="K11" s="6"/>
      <c r="L11" s="3"/>
      <c r="M11" s="3"/>
      <c r="N11" s="3"/>
    </row>
    <row r="12" spans="1:14" ht="12.75">
      <c r="A12" s="3"/>
      <c r="B12" s="5" t="s">
        <v>10</v>
      </c>
      <c r="C12" s="19">
        <v>2</v>
      </c>
      <c r="D12" s="5" t="s">
        <v>12</v>
      </c>
      <c r="E12" s="4"/>
      <c r="F12" s="5" t="s">
        <v>10</v>
      </c>
      <c r="G12" s="16">
        <v>39</v>
      </c>
      <c r="H12" s="5" t="s">
        <v>12</v>
      </c>
      <c r="I12" s="4"/>
      <c r="J12" s="3"/>
      <c r="K12" s="15" t="s">
        <v>42</v>
      </c>
      <c r="L12" s="3"/>
      <c r="M12" s="3"/>
      <c r="N12" s="3"/>
    </row>
    <row r="13" spans="1:14" ht="12.75">
      <c r="A13" s="3"/>
      <c r="B13" s="5" t="s">
        <v>11</v>
      </c>
      <c r="C13" s="19">
        <v>20</v>
      </c>
      <c r="D13" s="5" t="s">
        <v>2</v>
      </c>
      <c r="E13" s="4"/>
      <c r="F13" s="5" t="s">
        <v>11</v>
      </c>
      <c r="G13" s="16">
        <v>107.3</v>
      </c>
      <c r="H13" s="5" t="s">
        <v>2</v>
      </c>
      <c r="I13" s="4"/>
      <c r="J13" s="3"/>
      <c r="K13" s="15" t="s">
        <v>43</v>
      </c>
      <c r="L13" s="3"/>
      <c r="M13" s="3"/>
      <c r="N13" s="3"/>
    </row>
    <row r="14" spans="1:14" ht="11.25">
      <c r="A14" s="3"/>
      <c r="C14" s="4"/>
      <c r="D14" s="4"/>
      <c r="E14" s="4"/>
      <c r="F14" s="7"/>
      <c r="G14" s="4"/>
      <c r="H14" s="4"/>
      <c r="I14" s="4"/>
      <c r="J14" s="3"/>
      <c r="K14" s="3"/>
      <c r="L14" s="3"/>
      <c r="M14" s="3"/>
      <c r="N14" s="3"/>
    </row>
    <row r="15" spans="1:14" ht="11.25">
      <c r="A15" s="3"/>
      <c r="C15" s="4"/>
      <c r="D15" s="8"/>
      <c r="E15" s="4"/>
      <c r="F15" s="4"/>
      <c r="G15" s="4"/>
      <c r="H15" s="4"/>
      <c r="I15" s="4"/>
      <c r="J15" s="3"/>
      <c r="K15" s="23" t="s">
        <v>45</v>
      </c>
      <c r="L15" s="5"/>
      <c r="M15" s="3"/>
      <c r="N15" s="3"/>
    </row>
    <row r="16" spans="1:14" ht="11.25">
      <c r="A16" s="3"/>
      <c r="F16" s="24" t="s">
        <v>14</v>
      </c>
      <c r="G16" s="24"/>
      <c r="I16" s="4"/>
      <c r="J16" s="3"/>
      <c r="K16" s="23" t="s">
        <v>46</v>
      </c>
      <c r="L16" s="5"/>
      <c r="M16" s="6"/>
      <c r="N16" s="3"/>
    </row>
    <row r="17" spans="1:14" ht="11.25">
      <c r="A17" s="3"/>
      <c r="C17" s="4"/>
      <c r="D17" s="4"/>
      <c r="E17" s="4"/>
      <c r="F17" s="17">
        <f>C12+G12</f>
        <v>41</v>
      </c>
      <c r="G17" s="5" t="s">
        <v>12</v>
      </c>
      <c r="H17" s="4"/>
      <c r="I17" s="4"/>
      <c r="J17" s="3"/>
      <c r="M17" s="6"/>
      <c r="N17" s="3"/>
    </row>
    <row r="18" spans="1:14" ht="11.25">
      <c r="A18" s="3"/>
      <c r="C18" s="4"/>
      <c r="D18" s="4"/>
      <c r="E18" s="4"/>
      <c r="F18" s="18">
        <f>(C12*C13+G12*G13)/(C12+G12)</f>
        <v>103.04146341463414</v>
      </c>
      <c r="G18" s="5" t="s">
        <v>2</v>
      </c>
      <c r="H18" s="4"/>
      <c r="I18" s="4"/>
      <c r="J18" s="3"/>
      <c r="K18" s="3"/>
      <c r="L18" s="3"/>
      <c r="M18" s="3"/>
      <c r="N18" s="3"/>
    </row>
    <row r="19" spans="1:14" ht="11.25">
      <c r="A19" s="3"/>
      <c r="B19" s="24" t="s">
        <v>16</v>
      </c>
      <c r="C19" s="24"/>
      <c r="D19" s="24"/>
      <c r="E19" s="4"/>
      <c r="F19" s="4"/>
      <c r="G19" s="4"/>
      <c r="H19" s="4"/>
      <c r="I19" s="4"/>
      <c r="J19" s="3"/>
      <c r="K19" s="3"/>
      <c r="L19" s="3"/>
      <c r="M19" s="3"/>
      <c r="N19" s="3"/>
    </row>
    <row r="20" spans="1:14" ht="11.25">
      <c r="A20" s="3"/>
      <c r="B20" s="5" t="s">
        <v>18</v>
      </c>
      <c r="C20" s="20">
        <f>(PI()*(C22*10^-3)^2*C24*C28*C23)/(4*C25)</f>
        <v>0.15388238171448312</v>
      </c>
      <c r="D20" s="5" t="s">
        <v>12</v>
      </c>
      <c r="E20" s="4"/>
      <c r="F20" s="4"/>
      <c r="G20" s="4"/>
      <c r="H20" s="4"/>
      <c r="I20" s="4"/>
      <c r="J20" s="3"/>
      <c r="K20" s="3"/>
      <c r="L20" s="3"/>
      <c r="M20" s="3"/>
      <c r="N20" s="3"/>
    </row>
    <row r="21" spans="1:14" ht="11.25">
      <c r="A21" s="3"/>
      <c r="B21" s="5" t="s">
        <v>19</v>
      </c>
      <c r="C21" s="18">
        <f>C20*(C26-C9)</f>
        <v>407.76682283601366</v>
      </c>
      <c r="D21" s="5" t="s">
        <v>26</v>
      </c>
      <c r="E21" s="4"/>
      <c r="F21" s="4"/>
      <c r="G21" s="4"/>
      <c r="H21" s="4"/>
      <c r="I21" s="4"/>
      <c r="J21" s="3"/>
      <c r="K21" s="24" t="s">
        <v>36</v>
      </c>
      <c r="L21" s="24"/>
      <c r="M21" s="24"/>
      <c r="N21" s="3"/>
    </row>
    <row r="22" spans="1:14" ht="11.25">
      <c r="A22" s="3"/>
      <c r="B22" s="5" t="s">
        <v>20</v>
      </c>
      <c r="C22" s="16">
        <v>10</v>
      </c>
      <c r="D22" s="5" t="s">
        <v>27</v>
      </c>
      <c r="E22" s="4"/>
      <c r="F22" s="4"/>
      <c r="G22" s="4"/>
      <c r="H22" s="4"/>
      <c r="I22" s="4"/>
      <c r="J22" s="3"/>
      <c r="K22" s="9" t="s">
        <v>31</v>
      </c>
      <c r="L22" s="16">
        <v>7</v>
      </c>
      <c r="M22" s="5" t="s">
        <v>3</v>
      </c>
      <c r="N22" s="3"/>
    </row>
    <row r="23" spans="1:14" ht="11.25">
      <c r="A23" s="3"/>
      <c r="B23" s="5" t="s">
        <v>21</v>
      </c>
      <c r="C23" s="21">
        <v>2</v>
      </c>
      <c r="D23" s="5"/>
      <c r="E23" s="4"/>
      <c r="F23" s="4"/>
      <c r="G23" s="4"/>
      <c r="H23" s="4"/>
      <c r="I23" s="4"/>
      <c r="J23" s="3"/>
      <c r="K23" s="9" t="s">
        <v>11</v>
      </c>
      <c r="L23" s="16">
        <v>180</v>
      </c>
      <c r="M23" s="5" t="s">
        <v>2</v>
      </c>
      <c r="N23" s="3"/>
    </row>
    <row r="24" spans="1:14" ht="11.25">
      <c r="A24" s="3"/>
      <c r="B24" s="5" t="s">
        <v>22</v>
      </c>
      <c r="C24" s="18">
        <f>SQRT(2*(H29-C5)*10^5*C25)</f>
        <v>526.7210551303035</v>
      </c>
      <c r="D24" s="5" t="s">
        <v>1</v>
      </c>
      <c r="E24" s="10"/>
      <c r="F24" s="3"/>
      <c r="G24" s="3"/>
      <c r="H24" s="3"/>
      <c r="I24" s="3"/>
      <c r="J24" s="3"/>
      <c r="K24" s="9" t="s">
        <v>32</v>
      </c>
      <c r="L24" s="17">
        <f>h_pt(L22,L23)</f>
        <v>2799.3780642311017</v>
      </c>
      <c r="M24" s="5" t="s">
        <v>0</v>
      </c>
      <c r="N24" s="3"/>
    </row>
    <row r="25" spans="1:14" ht="13.5">
      <c r="A25" s="3"/>
      <c r="B25" s="11" t="s">
        <v>23</v>
      </c>
      <c r="C25" s="22">
        <f>vV_p(H29)</f>
        <v>0.462391783195967</v>
      </c>
      <c r="D25" s="5" t="s">
        <v>28</v>
      </c>
      <c r="E25" s="3"/>
      <c r="F25" s="3"/>
      <c r="G25" s="3"/>
      <c r="H25" s="3"/>
      <c r="I25" s="3"/>
      <c r="J25" s="3"/>
      <c r="K25" s="9" t="s">
        <v>10</v>
      </c>
      <c r="L25" s="18">
        <f>(F17*G5*(H30-F18))/(L24-H31)</f>
        <v>3.183342934194187</v>
      </c>
      <c r="M25" s="5" t="s">
        <v>12</v>
      </c>
      <c r="N25" s="6"/>
    </row>
    <row r="26" spans="1:14" ht="14.25">
      <c r="A26" s="3"/>
      <c r="B26" s="5" t="s">
        <v>24</v>
      </c>
      <c r="C26" s="18">
        <f>hV_p(H29)</f>
        <v>2738.0566229312803</v>
      </c>
      <c r="D26" s="12" t="s">
        <v>0</v>
      </c>
      <c r="E26" s="3"/>
      <c r="F26" s="3"/>
      <c r="G26" s="3"/>
      <c r="H26" s="3"/>
      <c r="I26" s="3"/>
      <c r="J26" s="3"/>
      <c r="K26" s="5"/>
      <c r="L26" s="18">
        <f>L25*3.6</f>
        <v>11.460034563099073</v>
      </c>
      <c r="M26" s="5" t="s">
        <v>33</v>
      </c>
      <c r="N26" s="3"/>
    </row>
    <row r="27" spans="1:14" ht="14.25">
      <c r="A27" s="3"/>
      <c r="B27" s="5" t="s">
        <v>25</v>
      </c>
      <c r="C27" s="18">
        <f>H31</f>
        <v>604.723474153146</v>
      </c>
      <c r="D27" s="5" t="s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3"/>
      <c r="B28" s="13" t="s">
        <v>34</v>
      </c>
      <c r="C28" s="16">
        <v>0.86</v>
      </c>
      <c r="D28" s="5"/>
      <c r="E28" s="3"/>
      <c r="F28" s="3"/>
      <c r="G28" s="24" t="s">
        <v>37</v>
      </c>
      <c r="H28" s="24"/>
      <c r="I28" s="24"/>
      <c r="J28" s="3"/>
      <c r="K28" s="3"/>
      <c r="L28" s="3"/>
      <c r="M28" s="3"/>
      <c r="N28" s="3"/>
    </row>
    <row r="29" spans="1:14" ht="11.25">
      <c r="A29" s="3"/>
      <c r="B29" s="3"/>
      <c r="C29" s="3"/>
      <c r="D29" s="3"/>
      <c r="E29" s="3"/>
      <c r="F29" s="3"/>
      <c r="G29" s="9" t="s">
        <v>31</v>
      </c>
      <c r="H29" s="16">
        <v>4</v>
      </c>
      <c r="I29" s="5" t="s">
        <v>3</v>
      </c>
      <c r="J29" s="3"/>
      <c r="K29" s="3"/>
      <c r="L29" s="3"/>
      <c r="M29" s="3"/>
      <c r="N29" s="3"/>
    </row>
    <row r="30" spans="1:14" ht="11.25">
      <c r="A30" s="3"/>
      <c r="B30" s="3"/>
      <c r="C30" s="3"/>
      <c r="D30" s="3"/>
      <c r="E30" s="3"/>
      <c r="F30" s="3"/>
      <c r="G30" s="9" t="s">
        <v>11</v>
      </c>
      <c r="H30" s="18">
        <f>Tsat_p(H29)</f>
        <v>143.61253299838268</v>
      </c>
      <c r="I30" s="5" t="s">
        <v>2</v>
      </c>
      <c r="J30" s="3"/>
      <c r="K30" s="3"/>
      <c r="L30" s="3"/>
      <c r="M30" s="3"/>
      <c r="N30" s="3"/>
    </row>
    <row r="31" spans="1:14" ht="14.25">
      <c r="A31" s="3"/>
      <c r="B31" s="3"/>
      <c r="C31" s="3"/>
      <c r="G31" s="9" t="s">
        <v>41</v>
      </c>
      <c r="H31" s="18">
        <f>hL_p(H29)</f>
        <v>604.723474153146</v>
      </c>
      <c r="I31" s="5" t="s">
        <v>0</v>
      </c>
      <c r="J31" s="3"/>
      <c r="K31" s="3"/>
      <c r="L31" s="3"/>
      <c r="M31" s="3"/>
      <c r="N31" s="3"/>
    </row>
    <row r="32" spans="1:14" ht="11.25">
      <c r="A32" s="3"/>
      <c r="B32" s="3"/>
      <c r="C32" s="3"/>
      <c r="D32" s="3"/>
      <c r="E32" s="3"/>
      <c r="F32" s="3"/>
      <c r="G32" s="9" t="s">
        <v>10</v>
      </c>
      <c r="H32" s="18">
        <f>C12+G12+L25-C20</f>
        <v>44.029460552479705</v>
      </c>
      <c r="I32" s="5" t="s">
        <v>12</v>
      </c>
      <c r="J32" s="3"/>
      <c r="K32" s="3"/>
      <c r="L32" s="3"/>
      <c r="M32" s="3"/>
      <c r="N32" s="3"/>
    </row>
    <row r="33" spans="1:14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>
      <c r="A34" s="3"/>
      <c r="B34" s="3"/>
      <c r="C34" s="3"/>
      <c r="D34" s="3"/>
      <c r="E34" s="14" t="s">
        <v>29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1.25">
      <c r="A35" s="3"/>
      <c r="B35" s="3"/>
      <c r="C35" s="3"/>
      <c r="D35" s="3"/>
      <c r="E35" s="14" t="s">
        <v>30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</sheetData>
  <sheetProtection sheet="1" objects="1" scenarios="1"/>
  <mergeCells count="9">
    <mergeCell ref="G28:I28"/>
    <mergeCell ref="F16:G16"/>
    <mergeCell ref="B19:D19"/>
    <mergeCell ref="B4:D4"/>
    <mergeCell ref="B11:D11"/>
    <mergeCell ref="F11:H11"/>
    <mergeCell ref="K21:M21"/>
    <mergeCell ref="F4:H4"/>
    <mergeCell ref="K5:L5"/>
  </mergeCells>
  <hyperlinks>
    <hyperlink ref="K12" r:id="rId1" display="www.martechopleidingen.nl"/>
    <hyperlink ref="K13" r:id="rId2" display="info@martechopleidingen.n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Stoomtabellen</dc:title>
  <dc:subject>IAPWS IF 97</dc:subject>
  <dc:creator>A.J. de Koster</dc:creator>
  <cp:keywords>Stoomroutines</cp:keywords>
  <dc:description>Oktober 2011</dc:description>
  <cp:lastModifiedBy>Ad Koster de</cp:lastModifiedBy>
  <dcterms:created xsi:type="dcterms:W3CDTF">1996-10-14T23:33:28Z</dcterms:created>
  <dcterms:modified xsi:type="dcterms:W3CDTF">2021-06-24T09:49:45Z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