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426"/>
  <workbookPr defaultThemeVersion="124226"/>
  <bookViews>
    <workbookView xWindow="65416" yWindow="65416" windowWidth="29040" windowHeight="15840" activeTab="0"/>
  </bookViews>
  <sheets>
    <sheet name="Modern diesel" sheetId="2" r:id="rId1"/>
  </sheets>
  <definedNames/>
  <calcPr calcId="191029"/>
</workbook>
</file>

<file path=xl/sharedStrings.xml><?xml version="1.0" encoding="utf-8"?>
<sst xmlns="http://schemas.openxmlformats.org/spreadsheetml/2006/main" count="84" uniqueCount="54">
  <si>
    <t>p</t>
  </si>
  <si>
    <t>K</t>
  </si>
  <si>
    <t>Epsilon</t>
  </si>
  <si>
    <t>Drukverhouding</t>
  </si>
  <si>
    <t>Vulverhouding</t>
  </si>
  <si>
    <t>1 ------&gt; 2  n = k</t>
  </si>
  <si>
    <t>kg</t>
  </si>
  <si>
    <t>m</t>
  </si>
  <si>
    <t>kJ</t>
  </si>
  <si>
    <t>%</t>
  </si>
  <si>
    <t>J/(kg.K)</t>
  </si>
  <si>
    <t>Bara</t>
  </si>
  <si>
    <t>kJ/kg</t>
  </si>
  <si>
    <t>kg/injectie</t>
  </si>
  <si>
    <t>gr/injectie</t>
  </si>
  <si>
    <t xml:space="preserve">Input gegevens </t>
  </si>
  <si>
    <t>Output gegevens</t>
  </si>
  <si>
    <t>-</t>
  </si>
  <si>
    <t>v</t>
  </si>
  <si>
    <t>c</t>
  </si>
  <si>
    <t xml:space="preserve">Σ  Q </t>
  </si>
  <si>
    <t xml:space="preserve">ɳ       </t>
  </si>
  <si>
    <t>Σ W</t>
  </si>
  <si>
    <t>Brandstof</t>
  </si>
  <si>
    <r>
      <t>c</t>
    </r>
    <r>
      <rPr>
        <vertAlign val="subscript"/>
        <sz val="11"/>
        <rFont val="Calibri"/>
        <family val="2"/>
        <scheme val="minor"/>
      </rPr>
      <t>p</t>
    </r>
  </si>
  <si>
    <r>
      <t>R</t>
    </r>
    <r>
      <rPr>
        <vertAlign val="subscript"/>
        <sz val="11"/>
        <rFont val="Calibri"/>
        <family val="2"/>
        <scheme val="minor"/>
      </rPr>
      <t>s</t>
    </r>
  </si>
  <si>
    <r>
      <t>c</t>
    </r>
    <r>
      <rPr>
        <vertAlign val="subscript"/>
        <sz val="11"/>
        <rFont val="Calibri"/>
        <family val="2"/>
        <scheme val="minor"/>
      </rPr>
      <t>v</t>
    </r>
  </si>
  <si>
    <r>
      <t>p</t>
    </r>
    <r>
      <rPr>
        <vertAlign val="subscript"/>
        <sz val="11"/>
        <rFont val="Calibri"/>
        <family val="2"/>
        <scheme val="minor"/>
      </rPr>
      <t>1</t>
    </r>
  </si>
  <si>
    <r>
      <t>V</t>
    </r>
    <r>
      <rPr>
        <vertAlign val="subscript"/>
        <sz val="11"/>
        <rFont val="Calibri"/>
        <family val="2"/>
        <scheme val="minor"/>
      </rPr>
      <t>1</t>
    </r>
  </si>
  <si>
    <r>
      <t>m</t>
    </r>
    <r>
      <rPr>
        <vertAlign val="superscript"/>
        <sz val="11"/>
        <rFont val="Calibri"/>
        <family val="2"/>
        <scheme val="minor"/>
      </rPr>
      <t>3</t>
    </r>
  </si>
  <si>
    <r>
      <t>T</t>
    </r>
    <r>
      <rPr>
        <vertAlign val="subscript"/>
        <sz val="11"/>
        <rFont val="Calibri"/>
        <family val="2"/>
        <scheme val="minor"/>
      </rPr>
      <t>2</t>
    </r>
  </si>
  <si>
    <r>
      <t>T</t>
    </r>
    <r>
      <rPr>
        <vertAlign val="subscript"/>
        <sz val="11"/>
        <rFont val="Calibri"/>
        <family val="2"/>
        <scheme val="minor"/>
      </rPr>
      <t>1</t>
    </r>
  </si>
  <si>
    <r>
      <t>T</t>
    </r>
    <r>
      <rPr>
        <vertAlign val="subscript"/>
        <sz val="11"/>
        <rFont val="Calibri"/>
        <family val="2"/>
        <scheme val="minor"/>
      </rPr>
      <t>3</t>
    </r>
  </si>
  <si>
    <r>
      <t>T</t>
    </r>
    <r>
      <rPr>
        <vertAlign val="subscript"/>
        <sz val="11"/>
        <rFont val="Calibri"/>
        <family val="2"/>
        <scheme val="minor"/>
      </rPr>
      <t>4</t>
    </r>
  </si>
  <si>
    <r>
      <t>T</t>
    </r>
    <r>
      <rPr>
        <vertAlign val="subscript"/>
        <sz val="11"/>
        <rFont val="Calibri"/>
        <family val="2"/>
        <scheme val="minor"/>
      </rPr>
      <t>5</t>
    </r>
  </si>
  <si>
    <r>
      <t xml:space="preserve">Q </t>
    </r>
    <r>
      <rPr>
        <vertAlign val="subscript"/>
        <sz val="11"/>
        <rFont val="Calibri"/>
        <family val="2"/>
        <scheme val="minor"/>
      </rPr>
      <t>2 - 3</t>
    </r>
  </si>
  <si>
    <r>
      <t xml:space="preserve">Q </t>
    </r>
    <r>
      <rPr>
        <vertAlign val="subscript"/>
        <sz val="11"/>
        <rFont val="Calibri"/>
        <family val="2"/>
        <scheme val="minor"/>
      </rPr>
      <t xml:space="preserve">3 - 4 </t>
    </r>
  </si>
  <si>
    <r>
      <t xml:space="preserve">Q </t>
    </r>
    <r>
      <rPr>
        <vertAlign val="subscript"/>
        <sz val="11"/>
        <rFont val="Calibri"/>
        <family val="2"/>
        <scheme val="minor"/>
      </rPr>
      <t>5 - 1</t>
    </r>
  </si>
  <si>
    <r>
      <t>H</t>
    </r>
    <r>
      <rPr>
        <vertAlign val="subscript"/>
        <sz val="11"/>
        <rFont val="Calibri"/>
        <family val="2"/>
        <scheme val="minor"/>
      </rPr>
      <t>0</t>
    </r>
  </si>
  <si>
    <r>
      <t>m</t>
    </r>
    <r>
      <rPr>
        <vertAlign val="subscript"/>
        <sz val="11"/>
        <rFont val="Calibri"/>
        <family val="2"/>
        <scheme val="minor"/>
      </rPr>
      <t>b 2 ---&gt; 3</t>
    </r>
    <r>
      <rPr>
        <sz val="11"/>
        <rFont val="Calibri"/>
        <family val="2"/>
        <scheme val="minor"/>
      </rPr>
      <t xml:space="preserve"> </t>
    </r>
  </si>
  <si>
    <r>
      <t>m</t>
    </r>
    <r>
      <rPr>
        <vertAlign val="subscript"/>
        <sz val="11"/>
        <rFont val="Calibri"/>
        <family val="2"/>
        <scheme val="minor"/>
      </rPr>
      <t>b 3 ---&gt; 4</t>
    </r>
    <r>
      <rPr>
        <sz val="11"/>
        <rFont val="Calibri"/>
        <family val="2"/>
        <scheme val="minor"/>
      </rPr>
      <t xml:space="preserve"> </t>
    </r>
  </si>
  <si>
    <r>
      <t>W</t>
    </r>
    <r>
      <rPr>
        <vertAlign val="subscript"/>
        <sz val="11"/>
        <rFont val="Calibri"/>
        <family val="2"/>
        <scheme val="minor"/>
      </rPr>
      <t>1-2</t>
    </r>
    <r>
      <rPr>
        <sz val="11"/>
        <rFont val="Calibri"/>
        <family val="2"/>
        <scheme val="minor"/>
      </rPr>
      <t xml:space="preserve"> </t>
    </r>
  </si>
  <si>
    <r>
      <t>m</t>
    </r>
    <r>
      <rPr>
        <vertAlign val="subscript"/>
        <sz val="11"/>
        <rFont val="Calibri"/>
        <family val="2"/>
        <scheme val="minor"/>
      </rPr>
      <t>b totaal</t>
    </r>
    <r>
      <rPr>
        <sz val="11"/>
        <rFont val="Calibri"/>
        <family val="2"/>
        <scheme val="minor"/>
      </rPr>
      <t xml:space="preserve">   </t>
    </r>
  </si>
  <si>
    <r>
      <t>W</t>
    </r>
    <r>
      <rPr>
        <vertAlign val="subscript"/>
        <sz val="11"/>
        <rFont val="Calibri"/>
        <family val="2"/>
        <scheme val="minor"/>
      </rPr>
      <t>3-4</t>
    </r>
    <r>
      <rPr>
        <sz val="11"/>
        <rFont val="Calibri"/>
        <family val="2"/>
        <scheme val="minor"/>
      </rPr>
      <t xml:space="preserve"> </t>
    </r>
  </si>
  <si>
    <r>
      <t>W</t>
    </r>
    <r>
      <rPr>
        <vertAlign val="subscript"/>
        <sz val="11"/>
        <rFont val="Calibri"/>
        <family val="2"/>
        <scheme val="minor"/>
      </rPr>
      <t>4-5</t>
    </r>
  </si>
  <si>
    <t>isentroop 1-2</t>
  </si>
  <si>
    <t>isochoor 2-3</t>
  </si>
  <si>
    <t>isobaar 3-4</t>
  </si>
  <si>
    <t>isentroop 4-5</t>
  </si>
  <si>
    <t>isochoor 5-1</t>
  </si>
  <si>
    <r>
      <t>p</t>
    </r>
    <r>
      <rPr>
        <vertAlign val="subscript"/>
        <sz val="11"/>
        <rFont val="Calibri"/>
        <family val="2"/>
        <scheme val="minor"/>
      </rPr>
      <t>2</t>
    </r>
  </si>
  <si>
    <r>
      <t>p</t>
    </r>
    <r>
      <rPr>
        <vertAlign val="subscript"/>
        <sz val="11"/>
        <rFont val="Calibri"/>
        <family val="2"/>
        <scheme val="minor"/>
      </rPr>
      <t>3</t>
    </r>
  </si>
  <si>
    <r>
      <t>p</t>
    </r>
    <r>
      <rPr>
        <vertAlign val="subscript"/>
        <sz val="11"/>
        <rFont val="Calibri"/>
        <family val="2"/>
        <scheme val="minor"/>
      </rPr>
      <t>4</t>
    </r>
  </si>
  <si>
    <r>
      <t>p</t>
    </r>
    <r>
      <rPr>
        <vertAlign val="subscript"/>
        <sz val="11"/>
        <rFont val="Calibri"/>
        <family val="2"/>
        <scheme val="minor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</si>
</sst>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2" borderId="1" xfId="0" applyFont="1" applyFill="1" applyBorder="1" applyProtection="1">
      <protection hidden="1"/>
    </xf>
    <xf numFmtId="0" fontId="3" fillId="3" borderId="2" xfId="0" applyFont="1" applyFill="1" applyBorder="1" applyProtection="1">
      <protection locked="0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Protection="1">
      <protection hidden="1"/>
    </xf>
    <xf numFmtId="0" fontId="3" fillId="2" borderId="5" xfId="0" applyFont="1" applyFill="1" applyBorder="1" applyProtection="1">
      <protection hidden="1"/>
    </xf>
    <xf numFmtId="0" fontId="3" fillId="3" borderId="6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/>
      <protection hidden="1"/>
    </xf>
    <xf numFmtId="0" fontId="3" fillId="3" borderId="6" xfId="0" applyFont="1" applyFill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right"/>
      <protection locked="0"/>
    </xf>
    <xf numFmtId="0" fontId="3" fillId="2" borderId="8" xfId="0" applyFont="1" applyFill="1" applyBorder="1" applyProtection="1">
      <protection hidden="1"/>
    </xf>
    <xf numFmtId="0" fontId="3" fillId="3" borderId="9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/>
      <protection locked="0"/>
    </xf>
    <xf numFmtId="0" fontId="3" fillId="2" borderId="11" xfId="0" applyFont="1" applyFill="1" applyBorder="1" applyProtection="1">
      <protection hidden="1"/>
    </xf>
    <xf numFmtId="0" fontId="3" fillId="2" borderId="7" xfId="0" applyFont="1" applyFill="1" applyBorder="1" applyProtection="1">
      <protection hidden="1"/>
    </xf>
    <xf numFmtId="0" fontId="3" fillId="4" borderId="9" xfId="0" applyFont="1" applyFill="1" applyBorder="1" applyAlignment="1" applyProtection="1">
      <alignment/>
      <protection hidden="1"/>
    </xf>
    <xf numFmtId="0" fontId="3" fillId="2" borderId="10" xfId="0" applyFont="1" applyFill="1" applyBorder="1" applyProtection="1">
      <protection hidden="1"/>
    </xf>
    <xf numFmtId="0" fontId="3" fillId="2" borderId="2" xfId="0" applyFont="1" applyFill="1" applyBorder="1" applyProtection="1">
      <protection hidden="1"/>
    </xf>
    <xf numFmtId="0" fontId="3" fillId="2" borderId="6" xfId="0" applyFont="1" applyFill="1" applyBorder="1" applyAlignment="1" applyProtection="1">
      <alignment/>
      <protection hidden="1"/>
    </xf>
    <xf numFmtId="16" fontId="3" fillId="2" borderId="6" xfId="0" applyNumberFormat="1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6" fillId="2" borderId="6" xfId="0" applyFont="1" applyFill="1" applyBorder="1" applyProtection="1">
      <protection hidden="1"/>
    </xf>
    <xf numFmtId="0" fontId="3" fillId="2" borderId="9" xfId="0" applyFont="1" applyFill="1" applyBorder="1" applyAlignment="1" applyProtection="1">
      <alignment/>
      <protection hidden="1"/>
    </xf>
    <xf numFmtId="0" fontId="3" fillId="4" borderId="12" xfId="0" applyFont="1" applyFill="1" applyBorder="1" applyProtection="1">
      <protection hidden="1"/>
    </xf>
    <xf numFmtId="0" fontId="3" fillId="4" borderId="13" xfId="0" applyFont="1" applyFill="1" applyBorder="1" applyAlignment="1" applyProtection="1">
      <alignment/>
      <protection hidden="1"/>
    </xf>
    <xf numFmtId="0" fontId="3" fillId="4" borderId="14" xfId="0" applyFont="1" applyFill="1" applyBorder="1" applyAlignment="1" applyProtection="1">
      <alignment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5" borderId="15" xfId="0" applyFont="1" applyFill="1" applyBorder="1" applyAlignment="1" applyProtection="1">
      <alignment horizontal="center"/>
      <protection hidden="1"/>
    </xf>
    <xf numFmtId="0" fontId="3" fillId="5" borderId="16" xfId="0" applyFont="1" applyFill="1" applyBorder="1" applyAlignment="1" applyProtection="1">
      <alignment horizontal="center"/>
      <protection hidden="1"/>
    </xf>
    <xf numFmtId="0" fontId="3" fillId="5" borderId="17" xfId="0" applyFont="1" applyFill="1" applyBorder="1" applyAlignment="1" applyProtection="1">
      <alignment horizontal="center"/>
      <protection hidden="1"/>
    </xf>
    <xf numFmtId="0" fontId="3" fillId="5" borderId="18" xfId="0" applyFont="1" applyFill="1" applyBorder="1" applyAlignment="1" applyProtection="1">
      <alignment horizontal="center"/>
      <protection hidden="1"/>
    </xf>
    <xf numFmtId="0" fontId="3" fillId="5" borderId="19" xfId="0" applyFont="1" applyFill="1" applyBorder="1" applyAlignment="1" applyProtection="1">
      <alignment horizontal="center"/>
      <protection hidden="1"/>
    </xf>
    <xf numFmtId="0" fontId="3" fillId="5" borderId="20" xfId="0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Modern Diesel proces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'Modern diesel'!$K$2</c:f>
              <c:strCache>
                <c:ptCount val="1"/>
                <c:pt idx="0">
                  <c:v>isentroop 1-2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'Modern diesel'!$L$4:$L$54</c:f>
              <c:numCache/>
            </c:numRef>
          </c:xVal>
          <c:yVal>
            <c:numRef>
              <c:f>'Modern diesel'!$K$4:$K$54</c:f>
              <c:numCache/>
            </c:numRef>
          </c:yVal>
          <c:smooth val="1"/>
        </c:ser>
        <c:ser>
          <c:idx val="1"/>
          <c:order val="1"/>
          <c:tx>
            <c:strRef>
              <c:f>'Modern diesel'!$O$2</c:f>
              <c:strCache>
                <c:ptCount val="1"/>
                <c:pt idx="0">
                  <c:v>isochoor 2-3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'Modern diesel'!$P$4:$P$5</c:f>
              <c:numCache/>
            </c:numRef>
          </c:xVal>
          <c:yVal>
            <c:numRef>
              <c:f>'Modern diesel'!$O$4:$O$5</c:f>
              <c:numCache/>
            </c:numRef>
          </c:yVal>
          <c:smooth val="1"/>
        </c:ser>
        <c:ser>
          <c:idx val="2"/>
          <c:order val="2"/>
          <c:tx>
            <c:strRef>
              <c:f>'Modern diesel'!$R$2</c:f>
              <c:strCache>
                <c:ptCount val="1"/>
                <c:pt idx="0">
                  <c:v>isobaar 3-4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'Modern diesel'!$S$4:$S$5</c:f>
              <c:numCache/>
            </c:numRef>
          </c:xVal>
          <c:yVal>
            <c:numRef>
              <c:f>'Modern diesel'!$R$4:$R$5</c:f>
              <c:numCache/>
            </c:numRef>
          </c:yVal>
          <c:smooth val="1"/>
        </c:ser>
        <c:ser>
          <c:idx val="3"/>
          <c:order val="3"/>
          <c:tx>
            <c:strRef>
              <c:f>'Modern diesel'!$U$2</c:f>
              <c:strCache>
                <c:ptCount val="1"/>
                <c:pt idx="0">
                  <c:v>isentroop 4-5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'Modern diesel'!$V$4:$V$54</c:f>
              <c:numCache/>
            </c:numRef>
          </c:xVal>
          <c:yVal>
            <c:numRef>
              <c:f>'Modern diesel'!$U$4:$U$54</c:f>
              <c:numCache/>
            </c:numRef>
          </c:yVal>
          <c:smooth val="1"/>
        </c:ser>
        <c:ser>
          <c:idx val="4"/>
          <c:order val="4"/>
          <c:tx>
            <c:strRef>
              <c:f>'Modern diesel'!$Y$2</c:f>
              <c:strCache>
                <c:ptCount val="1"/>
                <c:pt idx="0">
                  <c:v>isochoor 5-1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'Modern diesel'!$Z$4:$Z$5</c:f>
              <c:numCache/>
            </c:numRef>
          </c:xVal>
          <c:yVal>
            <c:numRef>
              <c:f>'Modern diesel'!$Y$4:$Y$5</c:f>
              <c:numCache/>
            </c:numRef>
          </c:yVal>
          <c:smooth val="1"/>
        </c:ser>
        <c:ser>
          <c:idx val="5"/>
          <c:order val="5"/>
          <c:tx>
            <c:v>1</c:v>
          </c:tx>
          <c:spPr>
            <a:ln w="19050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'Modern diesel'!$L$4</c:f>
              <c:numCache/>
            </c:numRef>
          </c:xVal>
          <c:yVal>
            <c:numRef>
              <c:f>'Modern diesel'!$K$4</c:f>
              <c:numCache/>
            </c:numRef>
          </c:yVal>
          <c:smooth val="1"/>
        </c:ser>
        <c:ser>
          <c:idx val="6"/>
          <c:order val="6"/>
          <c:tx>
            <c:v>2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'Modern diesel'!$L$54</c:f>
              <c:numCache/>
            </c:numRef>
          </c:xVal>
          <c:yVal>
            <c:numRef>
              <c:f>'Modern diesel'!$K$54</c:f>
              <c:numCache/>
            </c:numRef>
          </c:yVal>
          <c:smooth val="1"/>
        </c:ser>
        <c:ser>
          <c:idx val="7"/>
          <c:order val="7"/>
          <c:tx>
            <c:v>3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'Modern diesel'!$P$5</c:f>
              <c:numCache/>
            </c:numRef>
          </c:xVal>
          <c:yVal>
            <c:numRef>
              <c:f>'Modern diesel'!$O$5</c:f>
              <c:numCache/>
            </c:numRef>
          </c:yVal>
          <c:smooth val="1"/>
        </c:ser>
        <c:ser>
          <c:idx val="8"/>
          <c:order val="8"/>
          <c:tx>
            <c:v>4</c:v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'Modern diesel'!$S$5</c:f>
              <c:numCache/>
            </c:numRef>
          </c:xVal>
          <c:yVal>
            <c:numRef>
              <c:f>'Modern diesel'!$R$5</c:f>
              <c:numCache/>
            </c:numRef>
          </c:yVal>
          <c:smooth val="1"/>
        </c:ser>
        <c:ser>
          <c:idx val="9"/>
          <c:order val="9"/>
          <c:tx>
            <c:v>5</c:v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'Modern diesel'!$V$54</c:f>
              <c:numCache/>
            </c:numRef>
          </c:xVal>
          <c:yVal>
            <c:numRef>
              <c:f>'Modern diesel'!$U$54</c:f>
              <c:numCache/>
            </c:numRef>
          </c:yVal>
          <c:smooth val="1"/>
        </c:ser>
        <c:axId val="22467249"/>
        <c:axId val="878650"/>
      </c:scatterChart>
      <c:valAx>
        <c:axId val="22467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V (m</a:t>
                </a:r>
                <a:r>
                  <a:rPr lang="en-US" cap="none" sz="1000" b="0" i="0" u="none" baseline="30000"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78650"/>
        <c:crosses val="autoZero"/>
        <c:crossBetween val="midCat"/>
        <c:dispUnits/>
      </c:valAx>
      <c:valAx>
        <c:axId val="878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 (bara)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46724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nl-N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</xdr:row>
      <xdr:rowOff>0</xdr:rowOff>
    </xdr:from>
    <xdr:to>
      <xdr:col>21</xdr:col>
      <xdr:colOff>133350</xdr:colOff>
      <xdr:row>21</xdr:row>
      <xdr:rowOff>95250</xdr:rowOff>
    </xdr:to>
    <xdr:graphicFrame macro="">
      <xdr:nvGraphicFramePr>
        <xdr:cNvPr id="2" name="Grafiek 1"/>
        <xdr:cNvGraphicFramePr/>
      </xdr:nvGraphicFramePr>
      <xdr:xfrm>
        <a:off x="6953250" y="200025"/>
        <a:ext cx="68294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85725</xdr:colOff>
      <xdr:row>17</xdr:row>
      <xdr:rowOff>28575</xdr:rowOff>
    </xdr:from>
    <xdr:to>
      <xdr:col>3</xdr:col>
      <xdr:colOff>628650</xdr:colOff>
      <xdr:row>19</xdr:row>
      <xdr:rowOff>209550</xdr:rowOff>
    </xdr:to>
    <xdr:pic>
      <xdr:nvPicPr>
        <xdr:cNvPr id="4" name="Afbeelding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151"/>
        <a:stretch>
          <a:fillRect/>
        </a:stretch>
      </xdr:blipFill>
      <xdr:spPr>
        <a:xfrm>
          <a:off x="695325" y="3857625"/>
          <a:ext cx="2181225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Z64"/>
  <sheetViews>
    <sheetView tabSelected="1" zoomScale="115" zoomScaleNormal="115" workbookViewId="0" topLeftCell="A1">
      <selection activeCell="A6" sqref="A6"/>
    </sheetView>
  </sheetViews>
  <sheetFormatPr defaultColWidth="9.140625" defaultRowHeight="15"/>
  <cols>
    <col min="1" max="1" width="9.140625" style="2" customWidth="1"/>
    <col min="2" max="2" width="15.421875" style="2" bestFit="1" customWidth="1"/>
    <col min="3" max="3" width="9.140625" style="2" customWidth="1"/>
    <col min="4" max="4" width="10.57421875" style="2" bestFit="1" customWidth="1"/>
    <col min="5" max="5" width="9.140625" style="2" customWidth="1"/>
    <col min="6" max="6" width="14.140625" style="2" bestFit="1" customWidth="1"/>
    <col min="7" max="10" width="9.140625" style="2" customWidth="1"/>
    <col min="11" max="26" width="9.140625" style="1" customWidth="1"/>
    <col min="27" max="16384" width="9.140625" style="2" customWidth="1"/>
  </cols>
  <sheetData>
    <row r="1" ht="15.75" thickBot="1"/>
    <row r="2" spans="2:26" ht="15.75" thickBot="1">
      <c r="B2" s="34" t="s">
        <v>15</v>
      </c>
      <c r="C2" s="35"/>
      <c r="D2" s="36"/>
      <c r="F2" s="37" t="s">
        <v>16</v>
      </c>
      <c r="G2" s="38"/>
      <c r="H2" s="39"/>
      <c r="K2" s="33" t="s">
        <v>45</v>
      </c>
      <c r="L2" s="33"/>
      <c r="M2" s="33"/>
      <c r="O2" s="33" t="s">
        <v>46</v>
      </c>
      <c r="P2" s="33"/>
      <c r="R2" s="33" t="s">
        <v>47</v>
      </c>
      <c r="S2" s="33"/>
      <c r="U2" s="33" t="s">
        <v>48</v>
      </c>
      <c r="V2" s="33"/>
      <c r="W2" s="33"/>
      <c r="Y2" s="33" t="s">
        <v>49</v>
      </c>
      <c r="Z2" s="33"/>
    </row>
    <row r="3" spans="2:26" ht="18">
      <c r="B3" s="3" t="s">
        <v>24</v>
      </c>
      <c r="C3" s="4">
        <v>1005</v>
      </c>
      <c r="D3" s="5" t="s">
        <v>10</v>
      </c>
      <c r="F3" s="21" t="s">
        <v>25</v>
      </c>
      <c r="G3" s="27">
        <f>C3-C4</f>
        <v>287</v>
      </c>
      <c r="H3" s="30" t="s">
        <v>10</v>
      </c>
      <c r="K3" s="1" t="s">
        <v>0</v>
      </c>
      <c r="L3" s="1" t="s">
        <v>18</v>
      </c>
      <c r="M3" s="1" t="s">
        <v>19</v>
      </c>
      <c r="O3" s="1" t="s">
        <v>0</v>
      </c>
      <c r="P3" s="1" t="s">
        <v>18</v>
      </c>
      <c r="R3" s="1" t="s">
        <v>0</v>
      </c>
      <c r="S3" s="1" t="s">
        <v>18</v>
      </c>
      <c r="U3" s="1" t="s">
        <v>0</v>
      </c>
      <c r="V3" s="1" t="s">
        <v>18</v>
      </c>
      <c r="W3" s="1" t="s">
        <v>19</v>
      </c>
      <c r="Y3" s="1" t="s">
        <v>0</v>
      </c>
      <c r="Z3" s="1" t="s">
        <v>18</v>
      </c>
    </row>
    <row r="4" spans="2:26" ht="18">
      <c r="B4" s="7" t="s">
        <v>26</v>
      </c>
      <c r="C4" s="8">
        <v>718</v>
      </c>
      <c r="D4" s="9" t="s">
        <v>10</v>
      </c>
      <c r="F4" s="22" t="s">
        <v>7</v>
      </c>
      <c r="G4" s="28">
        <f>C5*10^5*C6/(C7*G3)</f>
        <v>1.0526315789473704</v>
      </c>
      <c r="H4" s="31" t="s">
        <v>6</v>
      </c>
      <c r="K4" s="1">
        <f>C5</f>
        <v>4</v>
      </c>
      <c r="L4" s="1">
        <f>C6</f>
        <v>0.256789473684211</v>
      </c>
      <c r="M4" s="1">
        <f>K4*L4^$G$5</f>
        <v>0.5965303693894294</v>
      </c>
      <c r="O4" s="1">
        <f>K54</f>
        <v>144.96741470492492</v>
      </c>
      <c r="P4" s="1">
        <f>L54</f>
        <v>0.019753036437247</v>
      </c>
      <c r="R4" s="1">
        <f>O5</f>
        <v>217.45112205738738</v>
      </c>
      <c r="S4" s="1">
        <f>P5</f>
        <v>0.019753036437247</v>
      </c>
      <c r="U4" s="1">
        <f>R5</f>
        <v>217.45112205738738</v>
      </c>
      <c r="V4" s="1">
        <f>S5</f>
        <v>0.039506072874494</v>
      </c>
      <c r="W4" s="1">
        <f>U4*V4^$G$5</f>
        <v>2.360923739701354</v>
      </c>
      <c r="Y4" s="1">
        <f>U54</f>
        <v>15.831038021536747</v>
      </c>
      <c r="Z4" s="1">
        <f>V54</f>
        <v>0.256789473684211</v>
      </c>
    </row>
    <row r="5" spans="2:26" ht="18">
      <c r="B5" s="7" t="s">
        <v>27</v>
      </c>
      <c r="C5" s="11">
        <v>4</v>
      </c>
      <c r="D5" s="9" t="s">
        <v>11</v>
      </c>
      <c r="F5" s="23" t="s">
        <v>5</v>
      </c>
      <c r="G5" s="28">
        <f>C3/C4</f>
        <v>1.3997214484679665</v>
      </c>
      <c r="H5" s="31" t="s">
        <v>17</v>
      </c>
      <c r="K5" s="1">
        <f>$M$4/(L5^$G$5)</f>
        <v>4.10570258582382</v>
      </c>
      <c r="L5" s="1">
        <f>(($L$54-$L$4)/50)+L4</f>
        <v>0.2520487449392717</v>
      </c>
      <c r="M5" s="1">
        <f aca="true" t="shared" si="0" ref="M5:M53">K5*L5^$G$5</f>
        <v>0.5965303693894295</v>
      </c>
      <c r="O5" s="1">
        <f>O4*C9</f>
        <v>217.45112205738738</v>
      </c>
      <c r="P5" s="1">
        <f>P4</f>
        <v>0.019753036437247</v>
      </c>
      <c r="R5" s="1">
        <f>R4</f>
        <v>217.45112205738738</v>
      </c>
      <c r="S5" s="1">
        <f>C10*S4</f>
        <v>0.039506072874494</v>
      </c>
      <c r="U5" s="1">
        <f>$W$4/(V5^$G$5)</f>
        <v>187.89797837032773</v>
      </c>
      <c r="V5" s="1">
        <f>(($V$54-$V$4)/50)+V4</f>
        <v>0.04385174089068834</v>
      </c>
      <c r="W5" s="1">
        <f aca="true" t="shared" si="1" ref="W5:W53">U5*V5^$G$5</f>
        <v>2.360923739701354</v>
      </c>
      <c r="Y5" s="1">
        <f>C5</f>
        <v>4</v>
      </c>
      <c r="Z5" s="1">
        <f>Z4</f>
        <v>0.256789473684211</v>
      </c>
    </row>
    <row r="6" spans="2:23" ht="18">
      <c r="B6" s="7" t="s">
        <v>28</v>
      </c>
      <c r="C6" s="12">
        <v>0.256789473684211</v>
      </c>
      <c r="D6" s="9" t="s">
        <v>29</v>
      </c>
      <c r="F6" s="24" t="s">
        <v>30</v>
      </c>
      <c r="G6" s="28">
        <f>(K54*L54*C7)/(C5*C6)</f>
        <v>947.8638653783552</v>
      </c>
      <c r="H6" s="31" t="s">
        <v>1</v>
      </c>
      <c r="K6" s="1">
        <f aca="true" t="shared" si="2" ref="K6:K53">$M$4/(L6^$G$5)</f>
        <v>4.216286102082462</v>
      </c>
      <c r="L6" s="1">
        <f aca="true" t="shared" si="3" ref="L6:L53">(($L$54-$L$4)/50)+L5</f>
        <v>0.24730801619433243</v>
      </c>
      <c r="M6" s="1">
        <f t="shared" si="0"/>
        <v>0.5965303693894294</v>
      </c>
      <c r="U6" s="1">
        <f aca="true" t="shared" si="4" ref="U6:U53">$W$4/(V6^$G$5)</f>
        <v>164.61975299194427</v>
      </c>
      <c r="V6" s="1">
        <f aca="true" t="shared" si="5" ref="V6:V53">(($V$54-$V$4)/50)+V5</f>
        <v>0.048197408906882684</v>
      </c>
      <c r="W6" s="1">
        <f t="shared" si="1"/>
        <v>2.360923739701354</v>
      </c>
    </row>
    <row r="7" spans="2:23" ht="18">
      <c r="B7" s="7" t="s">
        <v>31</v>
      </c>
      <c r="C7" s="12">
        <v>340</v>
      </c>
      <c r="D7" s="9" t="s">
        <v>1</v>
      </c>
      <c r="F7" s="24" t="s">
        <v>32</v>
      </c>
      <c r="G7" s="28">
        <f>G6*C9</f>
        <v>1421.7957980675328</v>
      </c>
      <c r="H7" s="31" t="s">
        <v>1</v>
      </c>
      <c r="K7" s="1">
        <f t="shared" si="2"/>
        <v>4.332076111608172</v>
      </c>
      <c r="L7" s="1">
        <f t="shared" si="3"/>
        <v>0.24256728744939315</v>
      </c>
      <c r="M7" s="1">
        <f t="shared" si="0"/>
        <v>0.5965303693894294</v>
      </c>
      <c r="U7" s="1">
        <f t="shared" si="4"/>
        <v>145.88272084269946</v>
      </c>
      <c r="V7" s="1">
        <f t="shared" si="5"/>
        <v>0.052543076923077026</v>
      </c>
      <c r="W7" s="1">
        <f t="shared" si="1"/>
        <v>2.360923739701354</v>
      </c>
    </row>
    <row r="8" spans="2:23" ht="18">
      <c r="B8" s="7" t="s">
        <v>2</v>
      </c>
      <c r="C8" s="8">
        <v>13</v>
      </c>
      <c r="D8" s="9" t="s">
        <v>17</v>
      </c>
      <c r="F8" s="24" t="s">
        <v>33</v>
      </c>
      <c r="G8" s="28">
        <f>G7*C10</f>
        <v>2843.5915961350656</v>
      </c>
      <c r="H8" s="31" t="s">
        <v>1</v>
      </c>
      <c r="K8" s="1">
        <f t="shared" si="2"/>
        <v>4.453426842001064</v>
      </c>
      <c r="L8" s="1">
        <f t="shared" si="3"/>
        <v>0.23782655870445388</v>
      </c>
      <c r="M8" s="1">
        <f t="shared" si="0"/>
        <v>0.5965303693894294</v>
      </c>
      <c r="U8" s="1">
        <f t="shared" si="4"/>
        <v>130.52637478521146</v>
      </c>
      <c r="V8" s="1">
        <f t="shared" si="5"/>
        <v>0.05688874493927137</v>
      </c>
      <c r="W8" s="1">
        <f t="shared" si="1"/>
        <v>2.3609237397013536</v>
      </c>
    </row>
    <row r="9" spans="2:23" ht="18">
      <c r="B9" s="7" t="s">
        <v>3</v>
      </c>
      <c r="C9" s="8">
        <v>1.5</v>
      </c>
      <c r="D9" s="9" t="s">
        <v>17</v>
      </c>
      <c r="F9" s="24" t="s">
        <v>34</v>
      </c>
      <c r="G9" s="28">
        <f>Y4*C7/C5</f>
        <v>1345.6382318306235</v>
      </c>
      <c r="H9" s="31" t="s">
        <v>1</v>
      </c>
      <c r="K9" s="1">
        <f t="shared" si="2"/>
        <v>4.580724346315395</v>
      </c>
      <c r="L9" s="1">
        <f t="shared" si="3"/>
        <v>0.2330858299595146</v>
      </c>
      <c r="M9" s="1">
        <f t="shared" si="0"/>
        <v>0.5965303693894294</v>
      </c>
      <c r="U9" s="1">
        <f t="shared" si="4"/>
        <v>117.74711980939419</v>
      </c>
      <c r="V9" s="1">
        <f t="shared" si="5"/>
        <v>0.06123441295546571</v>
      </c>
      <c r="W9" s="1">
        <f t="shared" si="1"/>
        <v>2.360923739701354</v>
      </c>
    </row>
    <row r="10" spans="2:23" ht="18.75" thickBot="1">
      <c r="B10" s="13" t="s">
        <v>4</v>
      </c>
      <c r="C10" s="14">
        <v>2</v>
      </c>
      <c r="D10" s="15" t="s">
        <v>17</v>
      </c>
      <c r="F10" s="22" t="s">
        <v>50</v>
      </c>
      <c r="G10" s="28">
        <f>O4</f>
        <v>144.96741470492492</v>
      </c>
      <c r="H10" s="31" t="s">
        <v>11</v>
      </c>
      <c r="K10" s="1">
        <f t="shared" si="2"/>
        <v>4.7143900854015435</v>
      </c>
      <c r="L10" s="1">
        <f t="shared" si="3"/>
        <v>0.22834510121457532</v>
      </c>
      <c r="M10" s="1">
        <f t="shared" si="0"/>
        <v>0.5965303693894294</v>
      </c>
      <c r="U10" s="1">
        <f t="shared" si="4"/>
        <v>106.97237575379363</v>
      </c>
      <c r="V10" s="1">
        <f t="shared" si="5"/>
        <v>0.06558008097166004</v>
      </c>
      <c r="W10" s="1">
        <f t="shared" si="1"/>
        <v>2.360923739701354</v>
      </c>
    </row>
    <row r="11" spans="6:23" ht="18.75" thickBot="1">
      <c r="F11" s="22" t="s">
        <v>51</v>
      </c>
      <c r="G11" s="28">
        <f>O5</f>
        <v>217.45112205738738</v>
      </c>
      <c r="H11" s="31" t="s">
        <v>11</v>
      </c>
      <c r="K11" s="1">
        <f t="shared" si="2"/>
        <v>4.854884998328669</v>
      </c>
      <c r="L11" s="1">
        <f t="shared" si="3"/>
        <v>0.22360437246963605</v>
      </c>
      <c r="M11" s="1">
        <f t="shared" si="0"/>
        <v>0.5965303693894294</v>
      </c>
      <c r="U11" s="1">
        <f t="shared" si="4"/>
        <v>97.78407985372903</v>
      </c>
      <c r="V11" s="1">
        <f t="shared" si="5"/>
        <v>0.06992574898785438</v>
      </c>
      <c r="W11" s="1">
        <f t="shared" si="1"/>
        <v>2.360923739701354</v>
      </c>
    </row>
    <row r="12" spans="2:23" ht="18.75" thickBot="1">
      <c r="B12" s="34" t="s">
        <v>23</v>
      </c>
      <c r="C12" s="35"/>
      <c r="D12" s="36"/>
      <c r="F12" s="22" t="s">
        <v>52</v>
      </c>
      <c r="G12" s="28">
        <f>R5</f>
        <v>217.45112205738738</v>
      </c>
      <c r="H12" s="31" t="s">
        <v>11</v>
      </c>
      <c r="K12" s="1">
        <f t="shared" si="2"/>
        <v>5.002714139449463</v>
      </c>
      <c r="L12" s="1">
        <f t="shared" si="3"/>
        <v>0.21886364372469677</v>
      </c>
      <c r="M12" s="1">
        <f t="shared" si="0"/>
        <v>0.5965303693894294</v>
      </c>
      <c r="U12" s="1">
        <f t="shared" si="4"/>
        <v>89.87047375749474</v>
      </c>
      <c r="V12" s="1">
        <f t="shared" si="5"/>
        <v>0.07427141700404871</v>
      </c>
      <c r="W12" s="1">
        <f t="shared" si="1"/>
        <v>2.360923739701354</v>
      </c>
    </row>
    <row r="13" spans="2:23" ht="18">
      <c r="B13" s="6" t="s">
        <v>38</v>
      </c>
      <c r="C13" s="16">
        <v>41000</v>
      </c>
      <c r="D13" s="17" t="s">
        <v>12</v>
      </c>
      <c r="F13" s="22" t="s">
        <v>53</v>
      </c>
      <c r="G13" s="28">
        <f>Y4</f>
        <v>15.831038021536747</v>
      </c>
      <c r="H13" s="31" t="s">
        <v>11</v>
      </c>
      <c r="K13" s="1">
        <f t="shared" si="2"/>
        <v>5.158431975341449</v>
      </c>
      <c r="L13" s="1">
        <f t="shared" si="3"/>
        <v>0.2141229149797575</v>
      </c>
      <c r="M13" s="1">
        <f t="shared" si="0"/>
        <v>0.5965303693894294</v>
      </c>
      <c r="U13" s="1">
        <f t="shared" si="4"/>
        <v>82.99474444300438</v>
      </c>
      <c r="V13" s="1">
        <f t="shared" si="5"/>
        <v>0.07861708502024305</v>
      </c>
      <c r="W13" s="1">
        <f t="shared" si="1"/>
        <v>2.360923739701354</v>
      </c>
    </row>
    <row r="14" spans="2:23" ht="18">
      <c r="B14" s="7" t="s">
        <v>39</v>
      </c>
      <c r="C14" s="10">
        <f>G14/C13</f>
        <v>0.008736408926080363</v>
      </c>
      <c r="D14" s="18" t="s">
        <v>13</v>
      </c>
      <c r="F14" s="24" t="s">
        <v>35</v>
      </c>
      <c r="G14" s="28">
        <f>G4*C4/1000*(G7-G6)</f>
        <v>358.1927659692949</v>
      </c>
      <c r="H14" s="31" t="s">
        <v>8</v>
      </c>
      <c r="K14" s="1">
        <f t="shared" si="2"/>
        <v>5.322648452668881</v>
      </c>
      <c r="L14" s="1">
        <f t="shared" si="3"/>
        <v>0.20938218623481822</v>
      </c>
      <c r="M14" s="1">
        <f t="shared" si="0"/>
        <v>0.5965303693894294</v>
      </c>
      <c r="U14" s="1">
        <f t="shared" si="4"/>
        <v>76.97406017589192</v>
      </c>
      <c r="V14" s="1">
        <f t="shared" si="5"/>
        <v>0.08296275303643738</v>
      </c>
      <c r="W14" s="1">
        <f t="shared" si="1"/>
        <v>2.360923739701354</v>
      </c>
    </row>
    <row r="15" spans="2:23" ht="18">
      <c r="B15" s="7" t="s">
        <v>40</v>
      </c>
      <c r="C15" s="10">
        <f>G15/C13</f>
        <v>0.03668561686926504</v>
      </c>
      <c r="D15" s="18" t="s">
        <v>13</v>
      </c>
      <c r="F15" s="24" t="s">
        <v>36</v>
      </c>
      <c r="G15" s="28">
        <f>G4*C3/1000*(G8-G7)</f>
        <v>1504.1102916398665</v>
      </c>
      <c r="H15" s="31" t="s">
        <v>8</v>
      </c>
      <c r="K15" s="1">
        <f t="shared" si="2"/>
        <v>5.496035969714177</v>
      </c>
      <c r="L15" s="1">
        <f t="shared" si="3"/>
        <v>0.20464145748987894</v>
      </c>
      <c r="M15" s="1">
        <f t="shared" si="0"/>
        <v>0.5965303693894294</v>
      </c>
      <c r="U15" s="1">
        <f t="shared" si="4"/>
        <v>71.66521379596821</v>
      </c>
      <c r="V15" s="1">
        <f t="shared" si="5"/>
        <v>0.08730842105263172</v>
      </c>
      <c r="W15" s="1">
        <f t="shared" si="1"/>
        <v>2.360923739701354</v>
      </c>
    </row>
    <row r="16" spans="2:23" ht="18.75" thickBot="1">
      <c r="B16" s="13" t="s">
        <v>42</v>
      </c>
      <c r="C16" s="19">
        <f>SUM(C14:C15)*1000</f>
        <v>45.422025795345405</v>
      </c>
      <c r="D16" s="20" t="s">
        <v>14</v>
      </c>
      <c r="F16" s="24" t="s">
        <v>37</v>
      </c>
      <c r="G16" s="28">
        <f>G4*C4/1000*(C7-G9)</f>
        <v>-760.0507899519883</v>
      </c>
      <c r="H16" s="31" t="s">
        <v>8</v>
      </c>
      <c r="K16" s="1">
        <f t="shared" si="2"/>
        <v>5.67933741089353</v>
      </c>
      <c r="L16" s="1">
        <f t="shared" si="3"/>
        <v>0.19990072874493967</v>
      </c>
      <c r="M16" s="1">
        <f t="shared" si="0"/>
        <v>0.5965303693894294</v>
      </c>
      <c r="U16" s="1">
        <f t="shared" si="4"/>
        <v>66.95457865571638</v>
      </c>
      <c r="V16" s="1">
        <f t="shared" si="5"/>
        <v>0.09165408906882605</v>
      </c>
      <c r="W16" s="1">
        <f t="shared" si="1"/>
        <v>2.360923739701354</v>
      </c>
    </row>
    <row r="17" spans="6:23" ht="15">
      <c r="F17" s="25" t="s">
        <v>20</v>
      </c>
      <c r="G17" s="28">
        <f>(G14+G15+G16)</f>
        <v>1102.252267657173</v>
      </c>
      <c r="H17" s="31" t="s">
        <v>8</v>
      </c>
      <c r="K17" s="1">
        <f t="shared" si="2"/>
        <v>5.8733754362311705</v>
      </c>
      <c r="L17" s="1">
        <f t="shared" si="3"/>
        <v>0.1951600000000004</v>
      </c>
      <c r="M17" s="1">
        <f t="shared" si="0"/>
        <v>0.5965303693894294</v>
      </c>
      <c r="U17" s="1">
        <f t="shared" si="4"/>
        <v>62.75094654481661</v>
      </c>
      <c r="V17" s="1">
        <f t="shared" si="5"/>
        <v>0.09599975708502038</v>
      </c>
      <c r="W17" s="1">
        <f t="shared" si="1"/>
        <v>2.360923739701354</v>
      </c>
    </row>
    <row r="18" spans="6:23" ht="15">
      <c r="F18" s="25" t="s">
        <v>21</v>
      </c>
      <c r="G18" s="28">
        <f>(G14+G15+G16)/(G14+G15)*100</f>
        <v>59.18758835483268</v>
      </c>
      <c r="H18" s="31" t="s">
        <v>9</v>
      </c>
      <c r="K18" s="1">
        <f t="shared" si="2"/>
        <v>6.079063258106383</v>
      </c>
      <c r="L18" s="1">
        <f t="shared" si="3"/>
        <v>0.1904192712550611</v>
      </c>
      <c r="M18" s="1">
        <f t="shared" si="0"/>
        <v>0.5965303693894294</v>
      </c>
      <c r="U18" s="1">
        <f t="shared" si="4"/>
        <v>58.980332530426445</v>
      </c>
      <c r="V18" s="1">
        <f t="shared" si="5"/>
        <v>0.10034542510121472</v>
      </c>
      <c r="W18" s="1">
        <f t="shared" si="1"/>
        <v>2.360923739701354</v>
      </c>
    </row>
    <row r="19" spans="6:23" ht="18">
      <c r="F19" s="24" t="s">
        <v>41</v>
      </c>
      <c r="G19" s="28">
        <f>(-1/(G5-1)*(K54*10^5*L54-K4*10^5*L4))/1000</f>
        <v>-459.4171108859578</v>
      </c>
      <c r="H19" s="31" t="s">
        <v>8</v>
      </c>
      <c r="K19" s="1">
        <f t="shared" si="2"/>
        <v>6.297417187655945</v>
      </c>
      <c r="L19" s="1">
        <f t="shared" si="3"/>
        <v>0.18567854251012184</v>
      </c>
      <c r="M19" s="1">
        <f t="shared" si="0"/>
        <v>0.5965303693894294</v>
      </c>
      <c r="U19" s="1">
        <f t="shared" si="4"/>
        <v>55.582147867802874</v>
      </c>
      <c r="V19" s="1">
        <f t="shared" si="5"/>
        <v>0.10469109311740905</v>
      </c>
      <c r="W19" s="1">
        <f t="shared" si="1"/>
        <v>2.360923739701354</v>
      </c>
    </row>
    <row r="20" spans="6:23" ht="18">
      <c r="F20" s="24" t="s">
        <v>43</v>
      </c>
      <c r="G20" s="28">
        <f>R4*10^5*(S5-S4)/1000</f>
        <v>429.5319937319818</v>
      </c>
      <c r="H20" s="31" t="s">
        <v>8</v>
      </c>
      <c r="K20" s="1">
        <f t="shared" si="2"/>
        <v>6.529571295676167</v>
      </c>
      <c r="L20" s="1">
        <f t="shared" si="3"/>
        <v>0.18093781376518256</v>
      </c>
      <c r="M20" s="1">
        <f t="shared" si="0"/>
        <v>0.5965303693894294</v>
      </c>
      <c r="U20" s="1">
        <f t="shared" si="4"/>
        <v>52.5063409099566</v>
      </c>
      <c r="V20" s="1">
        <f t="shared" si="5"/>
        <v>0.10903676113360339</v>
      </c>
      <c r="W20" s="1">
        <f t="shared" si="1"/>
        <v>2.360923739701354</v>
      </c>
    </row>
    <row r="21" spans="6:23" ht="18">
      <c r="F21" s="24" t="s">
        <v>44</v>
      </c>
      <c r="G21" s="28">
        <f>(-1/(G5-1)*(Y4*10^5*Z4-U4*10^5*V4))/1000</f>
        <v>1132.1373848111489</v>
      </c>
      <c r="H21" s="31" t="s">
        <v>8</v>
      </c>
      <c r="K21" s="1">
        <f t="shared" si="2"/>
        <v>6.776794611209438</v>
      </c>
      <c r="L21" s="1">
        <f t="shared" si="3"/>
        <v>0.17619708502024328</v>
      </c>
      <c r="M21" s="1">
        <f t="shared" si="0"/>
        <v>0.5965303693894294</v>
      </c>
      <c r="U21" s="1">
        <f t="shared" si="4"/>
        <v>49.71123369549588</v>
      </c>
      <c r="V21" s="1">
        <f t="shared" si="5"/>
        <v>0.11338242914979772</v>
      </c>
      <c r="W21" s="1">
        <f t="shared" si="1"/>
        <v>2.360923739701354</v>
      </c>
    </row>
    <row r="22" spans="6:23" ht="15.75" thickBot="1">
      <c r="F22" s="26" t="s">
        <v>22</v>
      </c>
      <c r="G22" s="29">
        <f>SUM(G19:G21)</f>
        <v>1102.252267657173</v>
      </c>
      <c r="H22" s="32" t="s">
        <v>8</v>
      </c>
      <c r="K22" s="1">
        <f t="shared" si="2"/>
        <v>7.040511379809499</v>
      </c>
      <c r="L22" s="1">
        <f t="shared" si="3"/>
        <v>0.171456356275304</v>
      </c>
      <c r="M22" s="1">
        <f t="shared" si="0"/>
        <v>0.5965303693894294</v>
      </c>
      <c r="U22" s="1">
        <f t="shared" si="4"/>
        <v>47.1618656683887</v>
      </c>
      <c r="V22" s="1">
        <f t="shared" si="5"/>
        <v>0.11772809716599206</v>
      </c>
      <c r="W22" s="1">
        <f t="shared" si="1"/>
        <v>2.360923739701354</v>
      </c>
    </row>
    <row r="23" spans="11:23" ht="15">
      <c r="K23" s="1">
        <f t="shared" si="2"/>
        <v>7.322325028844358</v>
      </c>
      <c r="L23" s="1">
        <f t="shared" si="3"/>
        <v>0.16671562753036473</v>
      </c>
      <c r="M23" s="1">
        <f t="shared" si="0"/>
        <v>0.5965303693894294</v>
      </c>
      <c r="U23" s="1">
        <f t="shared" si="4"/>
        <v>44.82871193810905</v>
      </c>
      <c r="V23" s="1">
        <f t="shared" si="5"/>
        <v>0.12207376518218639</v>
      </c>
      <c r="W23" s="1">
        <f t="shared" si="1"/>
        <v>2.360923739701354</v>
      </c>
    </row>
    <row r="24" spans="11:23" ht="15">
      <c r="K24" s="1">
        <f t="shared" si="2"/>
        <v>7.624046647243756</v>
      </c>
      <c r="L24" s="1">
        <f t="shared" si="3"/>
        <v>0.16197489878542545</v>
      </c>
      <c r="M24" s="1">
        <f t="shared" si="0"/>
        <v>0.5965303693894294</v>
      </c>
      <c r="U24" s="1">
        <f t="shared" si="4"/>
        <v>42.68668149561838</v>
      </c>
      <c r="V24" s="1">
        <f t="shared" si="5"/>
        <v>0.12641943319838073</v>
      </c>
      <c r="W24" s="1">
        <f t="shared" si="1"/>
        <v>2.360923739701354</v>
      </c>
    </row>
    <row r="25" spans="11:23" ht="15">
      <c r="K25" s="1">
        <f t="shared" si="2"/>
        <v>7.947728992767123</v>
      </c>
      <c r="L25" s="1">
        <f t="shared" si="3"/>
        <v>0.15723417004048618</v>
      </c>
      <c r="M25" s="1">
        <f t="shared" si="0"/>
        <v>0.5965303693894294</v>
      </c>
      <c r="U25" s="1">
        <f t="shared" si="4"/>
        <v>40.71432701875082</v>
      </c>
      <c r="V25" s="1">
        <f t="shared" si="5"/>
        <v>0.13076510121457507</v>
      </c>
      <c r="W25" s="1">
        <f t="shared" si="1"/>
        <v>2.360923739701354</v>
      </c>
    </row>
    <row r="26" spans="11:23" ht="15">
      <c r="K26" s="1">
        <f t="shared" si="2"/>
        <v>8.295707305995425</v>
      </c>
      <c r="L26" s="1">
        <f t="shared" si="3"/>
        <v>0.1524934412955469</v>
      </c>
      <c r="M26" s="1">
        <f t="shared" si="0"/>
        <v>0.5965303693894294</v>
      </c>
      <c r="U26" s="1">
        <f t="shared" si="4"/>
        <v>38.89321624609102</v>
      </c>
      <c r="V26" s="1">
        <f t="shared" si="5"/>
        <v>0.13511076923076942</v>
      </c>
      <c r="W26" s="1">
        <f t="shared" si="1"/>
        <v>2.360923739701354</v>
      </c>
    </row>
    <row r="27" spans="11:23" ht="15">
      <c r="K27" s="1">
        <f t="shared" si="2"/>
        <v>8.670648557133022</v>
      </c>
      <c r="L27" s="1">
        <f t="shared" si="3"/>
        <v>0.14775271255060762</v>
      </c>
      <c r="M27" s="1">
        <f t="shared" si="0"/>
        <v>0.5965303693894295</v>
      </c>
      <c r="U27" s="1">
        <f t="shared" si="4"/>
        <v>37.20742790573644</v>
      </c>
      <c r="V27" s="1">
        <f t="shared" si="5"/>
        <v>0.13945643724696377</v>
      </c>
      <c r="W27" s="1">
        <f t="shared" si="1"/>
        <v>2.360923739701354</v>
      </c>
    </row>
    <row r="28" spans="11:23" ht="15">
      <c r="K28" s="1">
        <f t="shared" si="2"/>
        <v>9.075611207359161</v>
      </c>
      <c r="L28" s="1">
        <f t="shared" si="3"/>
        <v>0.14301198380566835</v>
      </c>
      <c r="M28" s="1">
        <f t="shared" si="0"/>
        <v>0.5965303693894294</v>
      </c>
      <c r="U28" s="1">
        <f t="shared" si="4"/>
        <v>35.64314452134543</v>
      </c>
      <c r="V28" s="1">
        <f t="shared" si="5"/>
        <v>0.14380210526315812</v>
      </c>
      <c r="W28" s="1">
        <f t="shared" si="1"/>
        <v>2.360923739701354</v>
      </c>
    </row>
    <row r="29" spans="11:23" ht="15">
      <c r="K29" s="1">
        <f t="shared" si="2"/>
        <v>9.514118169928604</v>
      </c>
      <c r="L29" s="1">
        <f t="shared" si="3"/>
        <v>0.13827125506072907</v>
      </c>
      <c r="M29" s="1">
        <f t="shared" si="0"/>
        <v>0.5965303693894294</v>
      </c>
      <c r="U29" s="1">
        <f t="shared" si="4"/>
        <v>34.18832119559035</v>
      </c>
      <c r="V29" s="1">
        <f t="shared" si="5"/>
        <v>0.14814777327935247</v>
      </c>
      <c r="W29" s="1">
        <f t="shared" si="1"/>
        <v>2.360923739701354</v>
      </c>
    </row>
    <row r="30" spans="11:23" ht="15">
      <c r="K30" s="1">
        <f t="shared" si="2"/>
        <v>9.990246462428322</v>
      </c>
      <c r="L30" s="1">
        <f t="shared" si="3"/>
        <v>0.1335305263157898</v>
      </c>
      <c r="M30" s="1">
        <f t="shared" si="0"/>
        <v>0.5965303693894294</v>
      </c>
      <c r="U30" s="1">
        <f t="shared" si="4"/>
        <v>32.832414444188444</v>
      </c>
      <c r="V30" s="1">
        <f t="shared" si="5"/>
        <v>0.15249344129554682</v>
      </c>
      <c r="W30" s="1">
        <f t="shared" si="1"/>
        <v>2.360923739701354</v>
      </c>
    </row>
    <row r="31" spans="11:23" ht="15">
      <c r="K31" s="1">
        <f t="shared" si="2"/>
        <v>10.508738128706522</v>
      </c>
      <c r="L31" s="1">
        <f t="shared" si="3"/>
        <v>0.12878979757085052</v>
      </c>
      <c r="M31" s="1">
        <f t="shared" si="0"/>
        <v>0.5965303693894294</v>
      </c>
      <c r="U31" s="1">
        <f t="shared" si="4"/>
        <v>31.566158839047855</v>
      </c>
      <c r="V31" s="1">
        <f t="shared" si="5"/>
        <v>0.15683910931174116</v>
      </c>
      <c r="W31" s="1">
        <f t="shared" si="1"/>
        <v>2.360923739701354</v>
      </c>
    </row>
    <row r="32" spans="11:23" ht="15">
      <c r="K32" s="1">
        <f t="shared" si="2"/>
        <v>11.075138489449955</v>
      </c>
      <c r="L32" s="1">
        <f t="shared" si="3"/>
        <v>0.12404906882591124</v>
      </c>
      <c r="M32" s="1">
        <f t="shared" si="0"/>
        <v>0.5965303693894294</v>
      </c>
      <c r="U32" s="1">
        <f t="shared" si="4"/>
        <v>30.381381975746425</v>
      </c>
      <c r="V32" s="1">
        <f t="shared" si="5"/>
        <v>0.1611847773279355</v>
      </c>
      <c r="W32" s="1">
        <f t="shared" si="1"/>
        <v>2.360923739701354</v>
      </c>
    </row>
    <row r="33" spans="11:23" ht="15">
      <c r="K33" s="1">
        <f t="shared" si="2"/>
        <v>11.695969817959352</v>
      </c>
      <c r="L33" s="1">
        <f t="shared" si="3"/>
        <v>0.11930834008097196</v>
      </c>
      <c r="M33" s="1">
        <f t="shared" si="0"/>
        <v>0.5965303693894294</v>
      </c>
      <c r="U33" s="1">
        <f t="shared" si="4"/>
        <v>29.270850360704813</v>
      </c>
      <c r="V33" s="1">
        <f t="shared" si="5"/>
        <v>0.16553044534412986</v>
      </c>
      <c r="W33" s="1">
        <f t="shared" si="1"/>
        <v>2.360923739701354</v>
      </c>
    </row>
    <row r="34" spans="11:23" ht="15">
      <c r="K34" s="1">
        <f t="shared" si="2"/>
        <v>12.378951373971892</v>
      </c>
      <c r="L34" s="1">
        <f t="shared" si="3"/>
        <v>0.11456761133603269</v>
      </c>
      <c r="M34" s="1">
        <f t="shared" si="0"/>
        <v>0.5965303693894294</v>
      </c>
      <c r="U34" s="1">
        <f t="shared" si="4"/>
        <v>28.228140396044804</v>
      </c>
      <c r="V34" s="1">
        <f t="shared" si="5"/>
        <v>0.1698761133603242</v>
      </c>
      <c r="W34" s="1">
        <f t="shared" si="1"/>
        <v>2.360923739701354</v>
      </c>
    </row>
    <row r="35" spans="11:23" ht="15">
      <c r="K35" s="1">
        <f t="shared" si="2"/>
        <v>13.133280724865509</v>
      </c>
      <c r="L35" s="1">
        <f t="shared" si="3"/>
        <v>0.10982688259109341</v>
      </c>
      <c r="M35" s="1">
        <f t="shared" si="0"/>
        <v>0.5965303693894294</v>
      </c>
      <c r="U35" s="1">
        <f t="shared" si="4"/>
        <v>27.247529853619987</v>
      </c>
      <c r="V35" s="1">
        <f t="shared" si="5"/>
        <v>0.17422178137651856</v>
      </c>
      <c r="W35" s="1">
        <f t="shared" si="1"/>
        <v>2.360923739701354</v>
      </c>
    </row>
    <row r="36" spans="11:23" ht="15">
      <c r="K36" s="1">
        <f t="shared" si="2"/>
        <v>13.969996989164823</v>
      </c>
      <c r="L36" s="1">
        <f t="shared" si="3"/>
        <v>0.10508615384615413</v>
      </c>
      <c r="M36" s="1">
        <f t="shared" si="0"/>
        <v>0.5965303693894294</v>
      </c>
      <c r="U36" s="1">
        <f t="shared" si="4"/>
        <v>26.32390616701634</v>
      </c>
      <c r="V36" s="1">
        <f t="shared" si="5"/>
        <v>0.1785674493927129</v>
      </c>
      <c r="W36" s="1">
        <f t="shared" si="1"/>
        <v>2.360923739701354</v>
      </c>
    </row>
    <row r="37" spans="11:23" ht="15">
      <c r="K37" s="1">
        <f t="shared" si="2"/>
        <v>14.902454899088415</v>
      </c>
      <c r="L37" s="1">
        <f t="shared" si="3"/>
        <v>0.10034542510121486</v>
      </c>
      <c r="M37" s="1">
        <f t="shared" si="0"/>
        <v>0.5965303693894294</v>
      </c>
      <c r="U37" s="1">
        <f t="shared" si="4"/>
        <v>25.45268859934644</v>
      </c>
      <c r="V37" s="1">
        <f t="shared" si="5"/>
        <v>0.18291311740890726</v>
      </c>
      <c r="W37" s="1">
        <f t="shared" si="1"/>
        <v>2.360923739701354</v>
      </c>
    </row>
    <row r="38" spans="11:23" ht="15">
      <c r="K38" s="1">
        <f t="shared" si="2"/>
        <v>15.9469507273303</v>
      </c>
      <c r="L38" s="1">
        <f t="shared" si="3"/>
        <v>0.09560469635627558</v>
      </c>
      <c r="M38" s="1">
        <f t="shared" si="0"/>
        <v>0.5965303693894294</v>
      </c>
      <c r="U38" s="1">
        <f t="shared" si="4"/>
        <v>24.629761915426254</v>
      </c>
      <c r="V38" s="1">
        <f t="shared" si="5"/>
        <v>0.1872587854251016</v>
      </c>
      <c r="W38" s="1">
        <f t="shared" si="1"/>
        <v>2.360923739701354</v>
      </c>
    </row>
    <row r="39" spans="11:23" ht="15">
      <c r="K39" s="1">
        <f t="shared" si="2"/>
        <v>17.123559287654473</v>
      </c>
      <c r="L39" s="1">
        <f t="shared" si="3"/>
        <v>0.0908639676113363</v>
      </c>
      <c r="M39" s="1">
        <f t="shared" si="0"/>
        <v>0.5965303693894294</v>
      </c>
      <c r="U39" s="1">
        <f t="shared" si="4"/>
        <v>23.851419636580832</v>
      </c>
      <c r="V39" s="1">
        <f t="shared" si="5"/>
        <v>0.19160445344129595</v>
      </c>
      <c r="W39" s="1">
        <f t="shared" si="1"/>
        <v>2.360923739701354</v>
      </c>
    </row>
    <row r="40" spans="11:23" ht="15">
      <c r="K40" s="1">
        <f t="shared" si="2"/>
        <v>18.457268878180304</v>
      </c>
      <c r="L40" s="1">
        <f t="shared" si="3"/>
        <v>0.08612323886639703</v>
      </c>
      <c r="M40" s="1">
        <f t="shared" si="0"/>
        <v>0.5965303693894294</v>
      </c>
      <c r="U40" s="1">
        <f t="shared" si="4"/>
        <v>23.114315312677707</v>
      </c>
      <c r="V40" s="1">
        <f t="shared" si="5"/>
        <v>0.1959501214574903</v>
      </c>
      <c r="W40" s="1">
        <f t="shared" si="1"/>
        <v>2.360923739701354</v>
      </c>
    </row>
    <row r="41" spans="11:23" ht="15">
      <c r="K41" s="1">
        <f t="shared" si="2"/>
        <v>19.979544004346966</v>
      </c>
      <c r="L41" s="1">
        <f t="shared" si="3"/>
        <v>0.08138251012145775</v>
      </c>
      <c r="M41" s="1">
        <f t="shared" si="0"/>
        <v>0.5965303693894294</v>
      </c>
      <c r="U41" s="1">
        <f t="shared" si="4"/>
        <v>22.415420529991696</v>
      </c>
      <c r="V41" s="1">
        <f t="shared" si="5"/>
        <v>0.20029578947368465</v>
      </c>
      <c r="W41" s="1">
        <f t="shared" si="1"/>
        <v>2.360923739701354</v>
      </c>
    </row>
    <row r="42" spans="11:23" ht="15">
      <c r="K42" s="1">
        <f t="shared" si="2"/>
        <v>21.730513955227867</v>
      </c>
      <c r="L42" s="1">
        <f t="shared" si="3"/>
        <v>0.07664178137651848</v>
      </c>
      <c r="M42" s="1">
        <f t="shared" si="0"/>
        <v>0.5965303693894294</v>
      </c>
      <c r="U42" s="1">
        <f t="shared" si="4"/>
        <v>21.75198860106968</v>
      </c>
      <c r="V42" s="1">
        <f t="shared" si="5"/>
        <v>0.204641457489879</v>
      </c>
      <c r="W42" s="1">
        <f t="shared" si="1"/>
        <v>2.360923739701354</v>
      </c>
    </row>
    <row r="43" spans="11:23" ht="15">
      <c r="K43" s="1">
        <f t="shared" si="2"/>
        <v>23.762096347563546</v>
      </c>
      <c r="L43" s="1">
        <f t="shared" si="3"/>
        <v>0.0719010526315792</v>
      </c>
      <c r="M43" s="1">
        <f t="shared" si="0"/>
        <v>0.5965303693894294</v>
      </c>
      <c r="U43" s="1">
        <f t="shared" si="4"/>
        <v>21.12152306604117</v>
      </c>
      <c r="V43" s="1">
        <f t="shared" si="5"/>
        <v>0.20898712550607335</v>
      </c>
      <c r="W43" s="1">
        <f t="shared" si="1"/>
        <v>2.360923739701354</v>
      </c>
    </row>
    <row r="44" spans="11:23" ht="15">
      <c r="K44" s="1">
        <f t="shared" si="2"/>
        <v>26.142550422466208</v>
      </c>
      <c r="L44" s="1">
        <f t="shared" si="3"/>
        <v>0.06716032388663992</v>
      </c>
      <c r="M44" s="1">
        <f t="shared" si="0"/>
        <v>0.5965303693894294</v>
      </c>
      <c r="U44" s="1">
        <f t="shared" si="4"/>
        <v>20.521750283151533</v>
      </c>
      <c r="V44" s="1">
        <f t="shared" si="5"/>
        <v>0.2133327935222677</v>
      </c>
      <c r="W44" s="1">
        <f t="shared" si="1"/>
        <v>2.360923739701354</v>
      </c>
    </row>
    <row r="45" spans="11:23" ht="15">
      <c r="K45" s="1">
        <f t="shared" si="2"/>
        <v>28.963274936725337</v>
      </c>
      <c r="L45" s="1">
        <f t="shared" si="3"/>
        <v>0.062419595141700646</v>
      </c>
      <c r="M45" s="1">
        <f t="shared" si="0"/>
        <v>0.5965303693894294</v>
      </c>
      <c r="U45" s="1">
        <f t="shared" si="4"/>
        <v>19.950595506906883</v>
      </c>
      <c r="V45" s="1">
        <f t="shared" si="5"/>
        <v>0.21767846153846204</v>
      </c>
      <c r="W45" s="1">
        <f t="shared" si="1"/>
        <v>2.360923739701354</v>
      </c>
    </row>
    <row r="46" spans="11:23" ht="15">
      <c r="K46" s="1">
        <f t="shared" si="2"/>
        <v>32.34923650086568</v>
      </c>
      <c r="L46" s="1">
        <f t="shared" si="3"/>
        <v>0.05767886639676137</v>
      </c>
      <c r="M46" s="1">
        <f t="shared" si="0"/>
        <v>0.5965303693894294</v>
      </c>
      <c r="U46" s="1">
        <f t="shared" si="4"/>
        <v>19.40616195073053</v>
      </c>
      <c r="V46" s="1">
        <f t="shared" si="5"/>
        <v>0.2220241295546564</v>
      </c>
      <c r="W46" s="1">
        <f t="shared" si="1"/>
        <v>2.360923739701354</v>
      </c>
    </row>
    <row r="47" spans="11:23" ht="15">
      <c r="K47" s="1">
        <f t="shared" si="2"/>
        <v>36.4754736320672</v>
      </c>
      <c r="L47" s="1">
        <f t="shared" si="3"/>
        <v>0.05293813765182209</v>
      </c>
      <c r="M47" s="1">
        <f t="shared" si="0"/>
        <v>0.5965303693894294</v>
      </c>
      <c r="U47" s="1">
        <f t="shared" si="4"/>
        <v>18.886712411836122</v>
      </c>
      <c r="V47" s="1">
        <f t="shared" si="5"/>
        <v>0.22636979757085074</v>
      </c>
      <c r="W47" s="1">
        <f t="shared" si="1"/>
        <v>2.360923739701354</v>
      </c>
    </row>
    <row r="48" spans="11:23" ht="15">
      <c r="K48" s="1">
        <f t="shared" si="2"/>
        <v>41.594177910000056</v>
      </c>
      <c r="L48" s="1">
        <f t="shared" si="3"/>
        <v>0.048197408906882816</v>
      </c>
      <c r="M48" s="1">
        <f t="shared" si="0"/>
        <v>0.5965303693894294</v>
      </c>
      <c r="U48" s="1">
        <f t="shared" si="4"/>
        <v>18.390653102577158</v>
      </c>
      <c r="V48" s="1">
        <f t="shared" si="5"/>
        <v>0.2307154655870451</v>
      </c>
      <c r="W48" s="1">
        <f t="shared" si="1"/>
        <v>2.360923739701354</v>
      </c>
    </row>
    <row r="49" spans="11:23" ht="15">
      <c r="K49" s="1">
        <f t="shared" si="2"/>
        <v>48.08105884200014</v>
      </c>
      <c r="L49" s="1">
        <f t="shared" si="3"/>
        <v>0.04345668016194354</v>
      </c>
      <c r="M49" s="1">
        <f t="shared" si="0"/>
        <v>0.5965303693894294</v>
      </c>
      <c r="U49" s="1">
        <f t="shared" si="4"/>
        <v>17.91651938756535</v>
      </c>
      <c r="V49" s="1">
        <f t="shared" si="5"/>
        <v>0.23506113360323944</v>
      </c>
      <c r="W49" s="1">
        <f t="shared" si="1"/>
        <v>2.360923739701354</v>
      </c>
    </row>
    <row r="50" spans="11:23" ht="15">
      <c r="K50" s="1">
        <f t="shared" si="2"/>
        <v>56.518848153986994</v>
      </c>
      <c r="L50" s="1">
        <f t="shared" si="3"/>
        <v>0.03871595141700426</v>
      </c>
      <c r="M50" s="1">
        <f t="shared" si="0"/>
        <v>0.5965303693894294</v>
      </c>
      <c r="U50" s="1">
        <f t="shared" si="4"/>
        <v>17.462963171528255</v>
      </c>
      <c r="V50" s="1">
        <f t="shared" si="5"/>
        <v>0.23940680161943378</v>
      </c>
      <c r="W50" s="1">
        <f t="shared" si="1"/>
        <v>2.360923739701354</v>
      </c>
    </row>
    <row r="51" spans="11:23" ht="15">
      <c r="K51" s="1">
        <f t="shared" si="2"/>
        <v>67.85723745821976</v>
      </c>
      <c r="L51" s="1">
        <f t="shared" si="3"/>
        <v>0.033975222672064986</v>
      </c>
      <c r="M51" s="1">
        <f t="shared" si="0"/>
        <v>0.5965303693894294</v>
      </c>
      <c r="U51" s="1">
        <f t="shared" si="4"/>
        <v>17.028741720928398</v>
      </c>
      <c r="V51" s="1">
        <f t="shared" si="5"/>
        <v>0.24375246963562813</v>
      </c>
      <c r="W51" s="1">
        <f t="shared" si="1"/>
        <v>2.3609237397013545</v>
      </c>
    </row>
    <row r="52" spans="11:23" ht="15">
      <c r="K52" s="1">
        <f t="shared" si="2"/>
        <v>83.74355998362722</v>
      </c>
      <c r="L52" s="1">
        <f t="shared" si="3"/>
        <v>0.029234493927125706</v>
      </c>
      <c r="M52" s="1">
        <f t="shared" si="0"/>
        <v>0.5965303693894294</v>
      </c>
      <c r="U52" s="1">
        <f t="shared" si="4"/>
        <v>16.612707734174926</v>
      </c>
      <c r="V52" s="1">
        <f t="shared" si="5"/>
        <v>0.24809813765182248</v>
      </c>
      <c r="W52" s="1">
        <f t="shared" si="1"/>
        <v>2.360923739701354</v>
      </c>
    </row>
    <row r="53" spans="11:23" ht="15">
      <c r="K53" s="1">
        <f t="shared" si="2"/>
        <v>107.27686105030139</v>
      </c>
      <c r="L53" s="1">
        <f t="shared" si="3"/>
        <v>0.024493765182186426</v>
      </c>
      <c r="M53" s="1">
        <f t="shared" si="0"/>
        <v>0.5965303693894294</v>
      </c>
      <c r="U53" s="1">
        <f t="shared" si="4"/>
        <v>16.213800501939232</v>
      </c>
      <c r="V53" s="1">
        <f t="shared" si="5"/>
        <v>0.25244380566801683</v>
      </c>
      <c r="W53" s="1">
        <f t="shared" si="1"/>
        <v>2.360923739701354</v>
      </c>
    </row>
    <row r="54" spans="11:23" ht="15">
      <c r="K54" s="1">
        <f>K4*C8^G5</f>
        <v>144.96741470492492</v>
      </c>
      <c r="L54" s="1">
        <f>C6/C8</f>
        <v>0.019753036437247</v>
      </c>
      <c r="M54" s="1">
        <f>K54*L54^$G$5</f>
        <v>0.5965303693894293</v>
      </c>
      <c r="U54" s="1">
        <f>U4*(V4/V54)^G5</f>
        <v>15.831038021536747</v>
      </c>
      <c r="V54" s="1">
        <f>L4</f>
        <v>0.256789473684211</v>
      </c>
      <c r="W54" s="1">
        <f>U54*V54^$G$5</f>
        <v>2.360923739701354</v>
      </c>
    </row>
    <row r="55" spans="11:26" ht="15"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1:26" ht="15"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1:26" ht="15"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1:26" ht="15"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1:26" ht="15"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1:26" ht="15"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1:26" ht="15"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1:26" ht="15"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1:26" ht="15"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1:26" ht="15"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  <row r="163" s="2" customFormat="1" ht="15"/>
    <row r="164" s="2" customFormat="1" ht="15"/>
    <row r="165" s="2" customFormat="1" ht="15"/>
    <row r="166" s="2" customFormat="1" ht="15"/>
    <row r="167" s="2" customFormat="1" ht="15"/>
    <row r="168" s="2" customFormat="1" ht="15"/>
    <row r="169" s="2" customFormat="1" ht="15"/>
    <row r="170" s="2" customFormat="1" ht="15"/>
    <row r="171" s="2" customFormat="1" ht="15"/>
    <row r="172" s="2" customFormat="1" ht="15"/>
    <row r="173" s="2" customFormat="1" ht="15"/>
    <row r="174" s="2" customFormat="1" ht="15"/>
    <row r="175" s="2" customFormat="1" ht="15"/>
    <row r="176" s="2" customFormat="1" ht="15"/>
    <row r="177" s="2" customFormat="1" ht="15"/>
    <row r="178" s="2" customFormat="1" ht="15"/>
    <row r="179" s="2" customFormat="1" ht="15"/>
    <row r="180" s="2" customFormat="1" ht="15"/>
    <row r="181" s="2" customFormat="1" ht="15"/>
    <row r="182" s="2" customFormat="1" ht="15"/>
    <row r="183" s="2" customFormat="1" ht="15"/>
    <row r="184" s="2" customFormat="1" ht="15"/>
    <row r="185" s="2" customFormat="1" ht="15"/>
    <row r="186" s="2" customFormat="1" ht="15"/>
    <row r="187" s="2" customFormat="1" ht="15"/>
    <row r="188" s="2" customFormat="1" ht="15"/>
    <row r="189" s="2" customFormat="1" ht="15"/>
    <row r="190" s="2" customFormat="1" ht="15"/>
    <row r="191" s="2" customFormat="1" ht="15"/>
    <row r="192" s="2" customFormat="1" ht="15"/>
    <row r="193" s="2" customFormat="1" ht="15"/>
    <row r="194" s="2" customFormat="1" ht="15"/>
    <row r="195" s="2" customFormat="1" ht="15"/>
    <row r="196" s="2" customFormat="1" ht="15"/>
    <row r="197" s="2" customFormat="1" ht="15"/>
    <row r="198" s="2" customFormat="1" ht="15"/>
    <row r="199" s="2" customFormat="1" ht="15"/>
    <row r="200" s="2" customFormat="1" ht="15"/>
    <row r="201" s="2" customFormat="1" ht="15"/>
    <row r="202" s="2" customFormat="1" ht="15"/>
    <row r="203" s="2" customFormat="1" ht="15"/>
    <row r="204" s="2" customFormat="1" ht="15"/>
    <row r="205" s="2" customFormat="1" ht="15"/>
    <row r="206" s="2" customFormat="1" ht="15"/>
    <row r="207" s="2" customFormat="1" ht="15"/>
    <row r="208" s="2" customFormat="1" ht="15"/>
    <row r="209" s="2" customFormat="1" ht="15"/>
    <row r="210" s="2" customFormat="1" ht="15"/>
    <row r="211" s="2" customFormat="1" ht="15"/>
    <row r="212" s="2" customFormat="1" ht="15"/>
    <row r="213" s="2" customFormat="1" ht="15"/>
    <row r="214" s="2" customFormat="1" ht="15"/>
    <row r="215" s="2" customFormat="1" ht="15"/>
    <row r="216" s="2" customFormat="1" ht="15"/>
    <row r="217" s="2" customFormat="1" ht="15"/>
    <row r="218" s="2" customFormat="1" ht="15"/>
    <row r="219" s="2" customFormat="1" ht="15"/>
    <row r="220" s="2" customFormat="1" ht="15"/>
    <row r="221" s="2" customFormat="1" ht="15"/>
    <row r="222" s="2" customFormat="1" ht="15"/>
    <row r="223" s="2" customFormat="1" ht="15"/>
    <row r="224" s="2" customFormat="1" ht="15"/>
    <row r="225" s="2" customFormat="1" ht="15"/>
    <row r="226" s="2" customFormat="1" ht="15"/>
    <row r="227" s="2" customFormat="1" ht="15"/>
    <row r="228" s="2" customFormat="1" ht="15"/>
    <row r="229" s="2" customFormat="1" ht="15"/>
    <row r="230" s="2" customFormat="1" ht="15"/>
    <row r="231" s="2" customFormat="1" ht="15"/>
    <row r="232" s="2" customFormat="1" ht="15"/>
    <row r="233" s="2" customFormat="1" ht="15"/>
    <row r="234" s="2" customFormat="1" ht="15"/>
    <row r="235" s="2" customFormat="1" ht="15"/>
    <row r="236" s="2" customFormat="1" ht="15"/>
    <row r="237" s="2" customFormat="1" ht="15"/>
    <row r="238" s="2" customFormat="1" ht="15"/>
    <row r="239" s="2" customFormat="1" ht="15"/>
    <row r="240" s="2" customFormat="1" ht="15"/>
    <row r="241" s="2" customFormat="1" ht="15"/>
    <row r="242" s="2" customFormat="1" ht="15"/>
    <row r="243" s="2" customFormat="1" ht="15"/>
    <row r="244" s="2" customFormat="1" ht="15"/>
    <row r="245" s="2" customFormat="1" ht="15"/>
    <row r="246" s="2" customFormat="1" ht="15"/>
    <row r="247" s="2" customFormat="1" ht="15"/>
    <row r="248" s="2" customFormat="1" ht="15"/>
    <row r="249" s="2" customFormat="1" ht="15"/>
    <row r="250" s="2" customFormat="1" ht="15"/>
    <row r="251" s="2" customFormat="1" ht="15"/>
    <row r="252" s="2" customFormat="1" ht="15"/>
    <row r="253" s="2" customFormat="1" ht="15"/>
    <row r="254" s="2" customFormat="1" ht="15"/>
    <row r="255" s="2" customFormat="1" ht="15"/>
  </sheetData>
  <sheetProtection algorithmName="SHA-512" hashValue="2OKrU38k5bMQ1Rk1nBYp0LBM5uUHXhVW1cLAB36tT9es6rFKYtmVjw/N1Ks2MfZj98YvOMheHZSO/mMChjW/AA==" saltValue="OWBpe+EdxHFEt/ZiyU2WKw==" spinCount="100000" sheet="1" objects="1" scenarios="1"/>
  <mergeCells count="8">
    <mergeCell ref="U2:W2"/>
    <mergeCell ref="Y2:Z2"/>
    <mergeCell ref="B12:D12"/>
    <mergeCell ref="B2:D2"/>
    <mergeCell ref="F2:H2"/>
    <mergeCell ref="K2:M2"/>
    <mergeCell ref="O2:P2"/>
    <mergeCell ref="R2:S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Koster</dc:creator>
  <cp:keywords/>
  <dc:description/>
  <cp:lastModifiedBy>Gebruiker</cp:lastModifiedBy>
  <dcterms:created xsi:type="dcterms:W3CDTF">2013-09-03T19:15:53Z</dcterms:created>
  <dcterms:modified xsi:type="dcterms:W3CDTF">2020-12-16T10:40:37Z</dcterms:modified>
  <cp:category/>
  <cp:version/>
  <cp:contentType/>
  <cp:contentStatus/>
</cp:coreProperties>
</file>