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imulatie\"/>
    </mc:Choice>
  </mc:AlternateContent>
  <xr:revisionPtr revIDLastSave="0" documentId="13_ncr:1_{29F59E4C-CAC3-49E6-95CC-B7C3CD0A694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iesel proces" sheetId="2" r:id="rId1"/>
  </sheets>
  <calcPr calcId="191029"/>
</workbook>
</file>

<file path=xl/calcChain.xml><?xml version="1.0" encoding="utf-8"?>
<calcChain xmlns="http://schemas.openxmlformats.org/spreadsheetml/2006/main">
  <c r="V5" i="2" l="1"/>
  <c r="L54" i="2"/>
  <c r="P4" i="2" s="1"/>
  <c r="P5" i="2" s="1"/>
  <c r="S4" i="2" s="1"/>
  <c r="L4" i="2"/>
  <c r="S54" i="2" s="1"/>
  <c r="K4" i="2"/>
  <c r="G5" i="2"/>
  <c r="G3" i="2"/>
  <c r="G4" i="2" s="1"/>
  <c r="W4" i="2" l="1"/>
  <c r="W5" i="2" s="1"/>
  <c r="L5" i="2"/>
  <c r="L6" i="2" s="1"/>
  <c r="L7" i="2" s="1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L42" i="2" s="1"/>
  <c r="L43" i="2" s="1"/>
  <c r="L44" i="2" s="1"/>
  <c r="L45" i="2" s="1"/>
  <c r="L46" i="2" s="1"/>
  <c r="L47" i="2" s="1"/>
  <c r="L48" i="2" s="1"/>
  <c r="L49" i="2" s="1"/>
  <c r="L50" i="2" s="1"/>
  <c r="L51" i="2" s="1"/>
  <c r="L52" i="2" s="1"/>
  <c r="L53" i="2" s="1"/>
  <c r="M4" i="2"/>
  <c r="K54" i="2"/>
  <c r="G6" i="2" s="1"/>
  <c r="G7" i="2" s="1"/>
  <c r="G13" i="2" s="1"/>
  <c r="M54" i="2" l="1"/>
  <c r="O4" i="2"/>
  <c r="G18" i="2"/>
  <c r="K53" i="2"/>
  <c r="M53" i="2" s="1"/>
  <c r="K49" i="2"/>
  <c r="M49" i="2" s="1"/>
  <c r="K45" i="2"/>
  <c r="M45" i="2" s="1"/>
  <c r="K41" i="2"/>
  <c r="M41" i="2" s="1"/>
  <c r="K37" i="2"/>
  <c r="M37" i="2" s="1"/>
  <c r="K33" i="2"/>
  <c r="M33" i="2" s="1"/>
  <c r="K29" i="2"/>
  <c r="M29" i="2" s="1"/>
  <c r="K25" i="2"/>
  <c r="M25" i="2" s="1"/>
  <c r="K21" i="2"/>
  <c r="M21" i="2" s="1"/>
  <c r="K17" i="2"/>
  <c r="M17" i="2" s="1"/>
  <c r="K13" i="2"/>
  <c r="M13" i="2" s="1"/>
  <c r="K9" i="2"/>
  <c r="M9" i="2" s="1"/>
  <c r="K5" i="2"/>
  <c r="M5" i="2" s="1"/>
  <c r="K22" i="2"/>
  <c r="M22" i="2" s="1"/>
  <c r="K14" i="2"/>
  <c r="M14" i="2" s="1"/>
  <c r="K10" i="2"/>
  <c r="M10" i="2" s="1"/>
  <c r="K6" i="2"/>
  <c r="M6" i="2" s="1"/>
  <c r="K47" i="2"/>
  <c r="M47" i="2" s="1"/>
  <c r="K39" i="2"/>
  <c r="M39" i="2" s="1"/>
  <c r="K31" i="2"/>
  <c r="M31" i="2" s="1"/>
  <c r="K27" i="2"/>
  <c r="M27" i="2" s="1"/>
  <c r="K52" i="2"/>
  <c r="M52" i="2" s="1"/>
  <c r="K48" i="2"/>
  <c r="M48" i="2" s="1"/>
  <c r="K44" i="2"/>
  <c r="M44" i="2" s="1"/>
  <c r="K40" i="2"/>
  <c r="M40" i="2" s="1"/>
  <c r="K32" i="2"/>
  <c r="M32" i="2" s="1"/>
  <c r="K28" i="2"/>
  <c r="M28" i="2" s="1"/>
  <c r="K20" i="2"/>
  <c r="M20" i="2" s="1"/>
  <c r="K12" i="2"/>
  <c r="M12" i="2" s="1"/>
  <c r="K8" i="2"/>
  <c r="M8" i="2" s="1"/>
  <c r="K50" i="2"/>
  <c r="M50" i="2" s="1"/>
  <c r="K46" i="2"/>
  <c r="M46" i="2" s="1"/>
  <c r="K42" i="2"/>
  <c r="M42" i="2" s="1"/>
  <c r="K38" i="2"/>
  <c r="M38" i="2" s="1"/>
  <c r="K34" i="2"/>
  <c r="M34" i="2" s="1"/>
  <c r="K30" i="2"/>
  <c r="M30" i="2" s="1"/>
  <c r="K26" i="2"/>
  <c r="M26" i="2" s="1"/>
  <c r="K18" i="2"/>
  <c r="M18" i="2" s="1"/>
  <c r="K51" i="2"/>
  <c r="M51" i="2" s="1"/>
  <c r="K43" i="2"/>
  <c r="M43" i="2" s="1"/>
  <c r="K35" i="2"/>
  <c r="M35" i="2" s="1"/>
  <c r="K23" i="2"/>
  <c r="M23" i="2" s="1"/>
  <c r="K19" i="2"/>
  <c r="M19" i="2" s="1"/>
  <c r="K15" i="2"/>
  <c r="M15" i="2" s="1"/>
  <c r="K11" i="2"/>
  <c r="M11" i="2" s="1"/>
  <c r="K7" i="2"/>
  <c r="M7" i="2" s="1"/>
  <c r="K36" i="2"/>
  <c r="M36" i="2" s="1"/>
  <c r="K24" i="2"/>
  <c r="M24" i="2" s="1"/>
  <c r="K16" i="2"/>
  <c r="M16" i="2" s="1"/>
  <c r="O5" i="2" l="1"/>
  <c r="G10" i="2" s="1"/>
  <c r="G9" i="2"/>
  <c r="S5" i="2"/>
  <c r="G19" i="2" l="1"/>
  <c r="R4" i="2"/>
  <c r="S6" i="2"/>
  <c r="T4" i="2" l="1"/>
  <c r="R5" i="2" s="1"/>
  <c r="T5" i="2" s="1"/>
  <c r="R54" i="2"/>
  <c r="S7" i="2"/>
  <c r="R6" i="2"/>
  <c r="T6" i="2" s="1"/>
  <c r="G20" i="2" l="1"/>
  <c r="G22" i="2" s="1"/>
  <c r="T54" i="2"/>
  <c r="V4" i="2"/>
  <c r="S8" i="2"/>
  <c r="R7" i="2"/>
  <c r="T7" i="2" s="1"/>
  <c r="G8" i="2" l="1"/>
  <c r="G15" i="2" s="1"/>
  <c r="G16" i="2" s="1"/>
  <c r="G17" i="2" s="1"/>
  <c r="G11" i="2"/>
  <c r="S9" i="2"/>
  <c r="R8" i="2"/>
  <c r="T8" i="2" s="1"/>
  <c r="S10" i="2" l="1"/>
  <c r="R9" i="2"/>
  <c r="T9" i="2" s="1"/>
  <c r="S11" i="2" l="1"/>
  <c r="R10" i="2"/>
  <c r="T10" i="2" s="1"/>
  <c r="S12" i="2" l="1"/>
  <c r="R11" i="2"/>
  <c r="T11" i="2" s="1"/>
  <c r="S13" i="2" l="1"/>
  <c r="R12" i="2"/>
  <c r="T12" i="2" s="1"/>
  <c r="S14" i="2" l="1"/>
  <c r="R13" i="2"/>
  <c r="T13" i="2" s="1"/>
  <c r="S15" i="2" l="1"/>
  <c r="R14" i="2"/>
  <c r="T14" i="2" s="1"/>
  <c r="S16" i="2" l="1"/>
  <c r="R15" i="2"/>
  <c r="T15" i="2" s="1"/>
  <c r="S17" i="2" l="1"/>
  <c r="R16" i="2"/>
  <c r="T16" i="2" s="1"/>
  <c r="S18" i="2" l="1"/>
  <c r="R17" i="2"/>
  <c r="T17" i="2" s="1"/>
  <c r="S19" i="2" l="1"/>
  <c r="R18" i="2"/>
  <c r="T18" i="2" s="1"/>
  <c r="S20" i="2" l="1"/>
  <c r="R19" i="2"/>
  <c r="T19" i="2" s="1"/>
  <c r="S21" i="2" l="1"/>
  <c r="R20" i="2"/>
  <c r="T20" i="2" s="1"/>
  <c r="S22" i="2" l="1"/>
  <c r="R21" i="2"/>
  <c r="T21" i="2" s="1"/>
  <c r="S23" i="2" l="1"/>
  <c r="R22" i="2"/>
  <c r="T22" i="2" s="1"/>
  <c r="S24" i="2" l="1"/>
  <c r="R23" i="2"/>
  <c r="T23" i="2" s="1"/>
  <c r="S25" i="2" l="1"/>
  <c r="R24" i="2"/>
  <c r="T24" i="2" s="1"/>
  <c r="S26" i="2" l="1"/>
  <c r="R25" i="2"/>
  <c r="T25" i="2" s="1"/>
  <c r="S27" i="2" l="1"/>
  <c r="R26" i="2"/>
  <c r="T26" i="2" s="1"/>
  <c r="S28" i="2" l="1"/>
  <c r="R27" i="2"/>
  <c r="T27" i="2" s="1"/>
  <c r="S29" i="2" l="1"/>
  <c r="R28" i="2"/>
  <c r="T28" i="2" s="1"/>
  <c r="S30" i="2" l="1"/>
  <c r="R29" i="2"/>
  <c r="T29" i="2"/>
  <c r="S31" i="2" l="1"/>
  <c r="R30" i="2"/>
  <c r="T30" i="2" s="1"/>
  <c r="S32" i="2" l="1"/>
  <c r="R31" i="2"/>
  <c r="T31" i="2" s="1"/>
  <c r="S33" i="2" l="1"/>
  <c r="R32" i="2"/>
  <c r="T32" i="2" s="1"/>
  <c r="S34" i="2" l="1"/>
  <c r="R33" i="2"/>
  <c r="T33" i="2" s="1"/>
  <c r="S35" i="2" l="1"/>
  <c r="R34" i="2"/>
  <c r="T34" i="2" s="1"/>
  <c r="S36" i="2" l="1"/>
  <c r="R35" i="2"/>
  <c r="T35" i="2" s="1"/>
  <c r="S37" i="2" l="1"/>
  <c r="R36" i="2"/>
  <c r="T36" i="2" s="1"/>
  <c r="S38" i="2" l="1"/>
  <c r="R37" i="2"/>
  <c r="T37" i="2" s="1"/>
  <c r="S39" i="2" l="1"/>
  <c r="R38" i="2"/>
  <c r="T38" i="2" s="1"/>
  <c r="S40" i="2" l="1"/>
  <c r="R39" i="2"/>
  <c r="T39" i="2" s="1"/>
  <c r="S41" i="2" l="1"/>
  <c r="R40" i="2"/>
  <c r="T40" i="2" s="1"/>
  <c r="S42" i="2" l="1"/>
  <c r="R41" i="2"/>
  <c r="T41" i="2" s="1"/>
  <c r="S43" i="2" l="1"/>
  <c r="R42" i="2"/>
  <c r="T42" i="2" s="1"/>
  <c r="S44" i="2" l="1"/>
  <c r="R43" i="2"/>
  <c r="T43" i="2" s="1"/>
  <c r="S45" i="2" l="1"/>
  <c r="R44" i="2"/>
  <c r="T44" i="2"/>
  <c r="S46" i="2" l="1"/>
  <c r="R45" i="2"/>
  <c r="T45" i="2" s="1"/>
  <c r="S47" i="2" l="1"/>
  <c r="R46" i="2"/>
  <c r="T46" i="2" s="1"/>
  <c r="S48" i="2" l="1"/>
  <c r="R47" i="2"/>
  <c r="T47" i="2" s="1"/>
  <c r="S49" i="2" l="1"/>
  <c r="R48" i="2"/>
  <c r="T48" i="2" s="1"/>
  <c r="S50" i="2" l="1"/>
  <c r="R49" i="2"/>
  <c r="T49" i="2" s="1"/>
  <c r="S51" i="2" l="1"/>
  <c r="R50" i="2"/>
  <c r="T50" i="2" s="1"/>
  <c r="S52" i="2" l="1"/>
  <c r="R51" i="2"/>
  <c r="T51" i="2" s="1"/>
  <c r="S53" i="2" l="1"/>
  <c r="R53" i="2" s="1"/>
  <c r="T53" i="2" s="1"/>
  <c r="R52" i="2"/>
  <c r="T52" i="2" s="1"/>
</calcChain>
</file>

<file path=xl/sharedStrings.xml><?xml version="1.0" encoding="utf-8"?>
<sst xmlns="http://schemas.openxmlformats.org/spreadsheetml/2006/main" count="69" uniqueCount="44">
  <si>
    <t>p</t>
  </si>
  <si>
    <t>K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</si>
  <si>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</si>
  <si>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t>Epsilon</t>
  </si>
  <si>
    <t>Vulverhouding</t>
  </si>
  <si>
    <t>1 ------&gt; 2  n = k</t>
  </si>
  <si>
    <r>
      <t>R</t>
    </r>
    <r>
      <rPr>
        <vertAlign val="subscript"/>
        <sz val="11"/>
        <color theme="1"/>
        <rFont val="Calibri"/>
        <family val="2"/>
        <scheme val="minor"/>
      </rPr>
      <t>s</t>
    </r>
  </si>
  <si>
    <r>
      <t>c</t>
    </r>
    <r>
      <rPr>
        <vertAlign val="subscript"/>
        <sz val="11"/>
        <color theme="1"/>
        <rFont val="Calibri"/>
        <family val="2"/>
        <scheme val="minor"/>
      </rPr>
      <t>p</t>
    </r>
  </si>
  <si>
    <r>
      <t>c</t>
    </r>
    <r>
      <rPr>
        <vertAlign val="subscript"/>
        <sz val="11"/>
        <color theme="1"/>
        <rFont val="Calibri"/>
        <family val="2"/>
        <scheme val="minor"/>
      </rPr>
      <t>v</t>
    </r>
  </si>
  <si>
    <t>kg</t>
  </si>
  <si>
    <t>m</t>
  </si>
  <si>
    <r>
      <t xml:space="preserve">Q </t>
    </r>
    <r>
      <rPr>
        <vertAlign val="subscript"/>
        <sz val="11"/>
        <color theme="1"/>
        <rFont val="Calibri"/>
        <family val="2"/>
        <scheme val="minor"/>
      </rPr>
      <t xml:space="preserve">3 - 4 </t>
    </r>
  </si>
  <si>
    <r>
      <t xml:space="preserve">Q </t>
    </r>
    <r>
      <rPr>
        <vertAlign val="subscript"/>
        <sz val="11"/>
        <color theme="1"/>
        <rFont val="Calibri"/>
        <family val="2"/>
        <scheme val="minor"/>
      </rPr>
      <t>2 - 3</t>
    </r>
  </si>
  <si>
    <t>kJ</t>
  </si>
  <si>
    <t>%</t>
  </si>
  <si>
    <t>J/(kg.K)</t>
  </si>
  <si>
    <t>Bara</t>
  </si>
  <si>
    <r>
      <t>W</t>
    </r>
    <r>
      <rPr>
        <vertAlign val="subscript"/>
        <sz val="11"/>
        <color theme="1"/>
        <rFont val="Calibri"/>
        <family val="2"/>
        <scheme val="minor"/>
      </rPr>
      <t>1-2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</si>
  <si>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Q </t>
    </r>
    <r>
      <rPr>
        <vertAlign val="subscript"/>
        <sz val="11"/>
        <color theme="1"/>
        <rFont val="Calibri"/>
        <family val="2"/>
        <scheme val="minor"/>
      </rPr>
      <t>4 - 1</t>
    </r>
  </si>
  <si>
    <r>
      <rPr>
        <sz val="11"/>
        <color theme="1"/>
        <rFont val="Calibri"/>
        <family val="2"/>
        <scheme val="minor"/>
      </rPr>
      <t>W</t>
    </r>
    <r>
      <rPr>
        <vertAlign val="subscript"/>
        <sz val="11"/>
        <color theme="1"/>
        <rFont val="Calibri"/>
        <family val="2"/>
        <scheme val="minor"/>
      </rPr>
      <t xml:space="preserve">2-3 </t>
    </r>
  </si>
  <si>
    <r>
      <t>W</t>
    </r>
    <r>
      <rPr>
        <vertAlign val="subscript"/>
        <sz val="11"/>
        <color theme="1"/>
        <rFont val="Calibri"/>
        <family val="2"/>
        <scheme val="minor"/>
      </rPr>
      <t>3-4</t>
    </r>
  </si>
  <si>
    <r>
      <t>W</t>
    </r>
    <r>
      <rPr>
        <vertAlign val="subscript"/>
        <sz val="11"/>
        <color theme="1"/>
        <rFont val="Calibri"/>
        <family val="2"/>
        <scheme val="minor"/>
      </rPr>
      <t>4-1</t>
    </r>
  </si>
  <si>
    <r>
      <t xml:space="preserve">Q </t>
    </r>
    <r>
      <rPr>
        <vertAlign val="subscript"/>
        <sz val="11"/>
        <color theme="1"/>
        <rFont val="Calibri"/>
        <family val="2"/>
        <scheme val="minor"/>
      </rPr>
      <t>1 -2</t>
    </r>
  </si>
  <si>
    <t xml:space="preserve">Input gegevens </t>
  </si>
  <si>
    <r>
      <t>p</t>
    </r>
    <r>
      <rPr>
        <vertAlign val="subscript"/>
        <sz val="11"/>
        <color theme="1"/>
        <rFont val="Calibri"/>
        <family val="2"/>
        <scheme val="minor"/>
      </rPr>
      <t>1</t>
    </r>
  </si>
  <si>
    <r>
      <t>V</t>
    </r>
    <r>
      <rPr>
        <vertAlign val="subscript"/>
        <sz val="11"/>
        <color theme="1"/>
        <rFont val="Calibri"/>
        <family val="2"/>
        <scheme val="minor"/>
      </rPr>
      <t>1</t>
    </r>
  </si>
  <si>
    <r>
      <t>T</t>
    </r>
    <r>
      <rPr>
        <vertAlign val="subscript"/>
        <sz val="11"/>
        <color theme="1"/>
        <rFont val="Calibri"/>
        <family val="2"/>
        <scheme val="minor"/>
      </rPr>
      <t>1</t>
    </r>
  </si>
  <si>
    <t>-</t>
  </si>
  <si>
    <t>Output gegevens</t>
  </si>
  <si>
    <r>
      <t>T</t>
    </r>
    <r>
      <rPr>
        <vertAlign val="subscript"/>
        <sz val="11"/>
        <color theme="1"/>
        <rFont val="Calibri"/>
        <family val="2"/>
        <scheme val="minor"/>
      </rPr>
      <t>2</t>
    </r>
  </si>
  <si>
    <r>
      <t>T</t>
    </r>
    <r>
      <rPr>
        <vertAlign val="subscript"/>
        <sz val="11"/>
        <color theme="1"/>
        <rFont val="Calibri"/>
        <family val="2"/>
        <scheme val="minor"/>
      </rPr>
      <t>3</t>
    </r>
  </si>
  <si>
    <r>
      <t>T</t>
    </r>
    <r>
      <rPr>
        <vertAlign val="subscript"/>
        <sz val="11"/>
        <color theme="1"/>
        <rFont val="Calibri"/>
        <family val="2"/>
        <scheme val="minor"/>
      </rPr>
      <t>4</t>
    </r>
  </si>
  <si>
    <t xml:space="preserve">Σ  Q </t>
  </si>
  <si>
    <t xml:space="preserve">ɳ       </t>
  </si>
  <si>
    <t>Σ W</t>
  </si>
  <si>
    <t>v</t>
  </si>
  <si>
    <t>c</t>
  </si>
  <si>
    <t>isentroop 1-2</t>
  </si>
  <si>
    <t>isobaar 2-3</t>
  </si>
  <si>
    <t>isentroop 3-4</t>
  </si>
  <si>
    <t>isochoor 4-1</t>
  </si>
  <si>
    <r>
      <t>p</t>
    </r>
    <r>
      <rPr>
        <vertAlign val="subscript"/>
        <sz val="11"/>
        <color theme="1"/>
        <rFont val="Calibri"/>
        <family val="2"/>
        <scheme val="minor"/>
      </rPr>
      <t>2</t>
    </r>
  </si>
  <si>
    <r>
      <t>p</t>
    </r>
    <r>
      <rPr>
        <vertAlign val="subscript"/>
        <sz val="11"/>
        <color theme="1"/>
        <rFont val="Calibri"/>
        <family val="2"/>
        <scheme val="minor"/>
      </rPr>
      <t>3</t>
    </r>
  </si>
  <si>
    <r>
      <t>p</t>
    </r>
    <r>
      <rPr>
        <vertAlign val="subscript"/>
        <sz val="11"/>
        <color theme="1"/>
        <rFont val="Calibri"/>
        <family val="2"/>
        <scheme val="minor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</si>
</sst>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5" borderId="4" xfId="0" applyFill="1" applyBorder="1" applyProtection="1">
      <protection hidden="1"/>
    </xf>
    <xf numFmtId="0" fontId="0" fillId="2" borderId="5" xfId="0" applyFill="1" applyBorder="1" applyProtection="1">
      <protection locked="0"/>
    </xf>
    <xf numFmtId="0" fontId="0" fillId="5" borderId="6" xfId="0" applyFill="1" applyBorder="1" applyAlignment="1" applyProtection="1">
      <alignment horizontal="center"/>
      <protection hidden="1"/>
    </xf>
    <xf numFmtId="0" fontId="0" fillId="5" borderId="7" xfId="0" applyFill="1" applyBorder="1" applyProtection="1">
      <protection hidden="1"/>
    </xf>
    <xf numFmtId="0" fontId="0" fillId="2" borderId="8" xfId="0" applyFill="1" applyBorder="1" applyProtection="1">
      <protection locked="0"/>
    </xf>
    <xf numFmtId="0" fontId="0" fillId="5" borderId="9" xfId="0" applyFill="1" applyBorder="1" applyAlignment="1" applyProtection="1">
      <alignment horizontal="center"/>
      <protection hidden="1"/>
    </xf>
    <xf numFmtId="0" fontId="0" fillId="2" borderId="8" xfId="0" applyFill="1" applyBorder="1" applyAlignment="1" applyProtection="1">
      <alignment horizontal="right"/>
      <protection locked="0"/>
    </xf>
    <xf numFmtId="0" fontId="0" fillId="5" borderId="10" xfId="0" applyFill="1" applyBorder="1" applyProtection="1">
      <protection hidden="1"/>
    </xf>
    <xf numFmtId="0" fontId="0" fillId="2" borderId="11" xfId="0" applyFill="1" applyBorder="1" applyProtection="1">
      <protection locked="0"/>
    </xf>
    <xf numFmtId="0" fontId="0" fillId="5" borderId="12" xfId="0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4" fillId="0" borderId="0" xfId="0" applyFont="1" applyFill="1" applyBorder="1" applyProtection="1">
      <protection hidden="1"/>
    </xf>
    <xf numFmtId="0" fontId="4" fillId="0" borderId="0" xfId="0" applyFont="1" applyProtection="1">
      <protection hidden="1"/>
    </xf>
    <xf numFmtId="0" fontId="0" fillId="5" borderId="5" xfId="0" applyFill="1" applyBorder="1" applyProtection="1">
      <protection hidden="1"/>
    </xf>
    <xf numFmtId="0" fontId="0" fillId="5" borderId="8" xfId="0" applyFill="1" applyBorder="1" applyProtection="1">
      <protection hidden="1"/>
    </xf>
    <xf numFmtId="16" fontId="0" fillId="5" borderId="8" xfId="0" applyNumberFormat="1" applyFill="1" applyBorder="1" applyProtection="1">
      <protection hidden="1"/>
    </xf>
    <xf numFmtId="0" fontId="3" fillId="5" borderId="8" xfId="0" applyFont="1" applyFill="1" applyBorder="1" applyProtection="1">
      <protection hidden="1"/>
    </xf>
    <xf numFmtId="0" fontId="2" fillId="5" borderId="8" xfId="0" applyFont="1" applyFill="1" applyBorder="1" applyProtection="1">
      <protection hidden="1"/>
    </xf>
    <xf numFmtId="0" fontId="0" fillId="5" borderId="11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5" borderId="5" xfId="0" applyFill="1" applyBorder="1" applyAlignment="1" applyProtection="1">
      <alignment horizontal="center"/>
      <protection hidden="1"/>
    </xf>
    <xf numFmtId="0" fontId="0" fillId="5" borderId="8" xfId="0" applyFill="1" applyBorder="1" applyAlignment="1" applyProtection="1">
      <alignment horizontal="center"/>
      <protection hidden="1"/>
    </xf>
    <xf numFmtId="0" fontId="0" fillId="5" borderId="11" xfId="0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/>
      <protection hidden="1"/>
    </xf>
    <xf numFmtId="0" fontId="0" fillId="4" borderId="2" xfId="0" applyFill="1" applyBorder="1" applyAlignment="1" applyProtection="1">
      <alignment horizontal="center"/>
      <protection hidden="1"/>
    </xf>
    <xf numFmtId="0" fontId="0" fillId="4" borderId="3" xfId="0" applyFill="1" applyBorder="1" applyAlignment="1" applyProtection="1">
      <alignment horizontal="center"/>
      <protection hidden="1"/>
    </xf>
    <xf numFmtId="0" fontId="0" fillId="4" borderId="13" xfId="0" applyFill="1" applyBorder="1" applyAlignment="1" applyProtection="1">
      <alignment horizontal="center"/>
      <protection hidden="1"/>
    </xf>
    <xf numFmtId="0" fontId="0" fillId="4" borderId="14" xfId="0" applyFill="1" applyBorder="1" applyAlignment="1" applyProtection="1">
      <alignment horizontal="center"/>
      <protection hidden="1"/>
    </xf>
    <xf numFmtId="0" fontId="0" fillId="4" borderId="15" xfId="0" applyFill="1" applyBorder="1" applyAlignment="1" applyProtection="1">
      <alignment horizontal="center"/>
      <protection hidden="1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Diesel proces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'Diesel proces'!$K$2</c:f>
              <c:strCache>
                <c:ptCount val="1"/>
                <c:pt idx="0">
                  <c:v>isentroop 1-2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'Diesel proces'!$L$4:$L$54</c:f>
              <c:numCache>
                <c:formatCode>General</c:formatCode>
                <c:ptCount val="51"/>
                <c:pt idx="0">
                  <c:v>0.95</c:v>
                </c:pt>
                <c:pt idx="1">
                  <c:v>0.93226666666666658</c:v>
                </c:pt>
                <c:pt idx="2">
                  <c:v>0.9145333333333332</c:v>
                </c:pt>
                <c:pt idx="3">
                  <c:v>0.89679999999999982</c:v>
                </c:pt>
                <c:pt idx="4">
                  <c:v>0.87906666666666644</c:v>
                </c:pt>
                <c:pt idx="5">
                  <c:v>0.86133333333333306</c:v>
                </c:pt>
                <c:pt idx="6">
                  <c:v>0.84359999999999968</c:v>
                </c:pt>
                <c:pt idx="7">
                  <c:v>0.8258666666666663</c:v>
                </c:pt>
                <c:pt idx="8">
                  <c:v>0.80813333333333293</c:v>
                </c:pt>
                <c:pt idx="9">
                  <c:v>0.79039999999999955</c:v>
                </c:pt>
                <c:pt idx="10">
                  <c:v>0.77266666666666617</c:v>
                </c:pt>
                <c:pt idx="11">
                  <c:v>0.75493333333333279</c:v>
                </c:pt>
                <c:pt idx="12">
                  <c:v>0.73719999999999941</c:v>
                </c:pt>
                <c:pt idx="13">
                  <c:v>0.71946666666666603</c:v>
                </c:pt>
                <c:pt idx="14">
                  <c:v>0.70173333333333265</c:v>
                </c:pt>
                <c:pt idx="15">
                  <c:v>0.68399999999999928</c:v>
                </c:pt>
                <c:pt idx="16">
                  <c:v>0.6662666666666659</c:v>
                </c:pt>
                <c:pt idx="17">
                  <c:v>0.64853333333333252</c:v>
                </c:pt>
                <c:pt idx="18">
                  <c:v>0.63079999999999914</c:v>
                </c:pt>
                <c:pt idx="19">
                  <c:v>0.61306666666666576</c:v>
                </c:pt>
                <c:pt idx="20">
                  <c:v>0.59533333333333238</c:v>
                </c:pt>
                <c:pt idx="21">
                  <c:v>0.577599999999999</c:v>
                </c:pt>
                <c:pt idx="22">
                  <c:v>0.55986666666666562</c:v>
                </c:pt>
                <c:pt idx="23">
                  <c:v>0.54213333333333225</c:v>
                </c:pt>
                <c:pt idx="24">
                  <c:v>0.52439999999999887</c:v>
                </c:pt>
                <c:pt idx="25">
                  <c:v>0.50666666666666549</c:v>
                </c:pt>
                <c:pt idx="26">
                  <c:v>0.48893333333333217</c:v>
                </c:pt>
                <c:pt idx="27">
                  <c:v>0.47119999999999884</c:v>
                </c:pt>
                <c:pt idx="28">
                  <c:v>0.45346666666666552</c:v>
                </c:pt>
                <c:pt idx="29">
                  <c:v>0.4357333333333322</c:v>
                </c:pt>
                <c:pt idx="30">
                  <c:v>0.41799999999999887</c:v>
                </c:pt>
                <c:pt idx="31">
                  <c:v>0.40026666666666555</c:v>
                </c:pt>
                <c:pt idx="32">
                  <c:v>0.38253333333333223</c:v>
                </c:pt>
                <c:pt idx="33">
                  <c:v>0.3647999999999989</c:v>
                </c:pt>
                <c:pt idx="34">
                  <c:v>0.34706666666666558</c:v>
                </c:pt>
                <c:pt idx="35">
                  <c:v>0.32933333333333226</c:v>
                </c:pt>
                <c:pt idx="36">
                  <c:v>0.31159999999999893</c:v>
                </c:pt>
                <c:pt idx="37">
                  <c:v>0.29386666666666561</c:v>
                </c:pt>
                <c:pt idx="38">
                  <c:v>0.27613333333333229</c:v>
                </c:pt>
                <c:pt idx="39">
                  <c:v>0.25839999999999896</c:v>
                </c:pt>
                <c:pt idx="40">
                  <c:v>0.24066666666666564</c:v>
                </c:pt>
                <c:pt idx="41">
                  <c:v>0.22293333333333232</c:v>
                </c:pt>
                <c:pt idx="42">
                  <c:v>0.20519999999999899</c:v>
                </c:pt>
                <c:pt idx="43">
                  <c:v>0.18746666666666567</c:v>
                </c:pt>
                <c:pt idx="44">
                  <c:v>0.16973333333333235</c:v>
                </c:pt>
                <c:pt idx="45">
                  <c:v>0.15199999999999902</c:v>
                </c:pt>
                <c:pt idx="46">
                  <c:v>0.1342666666666657</c:v>
                </c:pt>
                <c:pt idx="47">
                  <c:v>0.11653333333333236</c:v>
                </c:pt>
                <c:pt idx="48">
                  <c:v>9.8799999999999027E-2</c:v>
                </c:pt>
                <c:pt idx="49">
                  <c:v>8.106666666666569E-2</c:v>
                </c:pt>
                <c:pt idx="50">
                  <c:v>6.3333333333333325E-2</c:v>
                </c:pt>
              </c:numCache>
            </c:numRef>
          </c:xVal>
          <c:yVal>
            <c:numRef>
              <c:f>'Diesel proces'!$K$4:$K$54</c:f>
              <c:numCache>
                <c:formatCode>General</c:formatCode>
                <c:ptCount val="51"/>
                <c:pt idx="0">
                  <c:v>2</c:v>
                </c:pt>
                <c:pt idx="1">
                  <c:v>2.0534519492711865</c:v>
                </c:pt>
                <c:pt idx="2">
                  <c:v>2.10940069619615</c:v>
                </c:pt>
                <c:pt idx="3">
                  <c:v>2.1680147473848863</c:v>
                </c:pt>
                <c:pt idx="4">
                  <c:v>2.2294776247645687</c:v>
                </c:pt>
                <c:pt idx="5">
                  <c:v>2.293989541595701</c:v>
                </c:pt>
                <c:pt idx="6">
                  <c:v>2.3617693048884538</c:v>
                </c:pt>
                <c:pt idx="7">
                  <c:v>2.4330564803425321</c:v>
                </c:pt>
                <c:pt idx="8">
                  <c:v>2.5081138626205668</c:v>
                </c:pt>
                <c:pt idx="9">
                  <c:v>2.5872303018679572</c:v>
                </c:pt>
                <c:pt idx="10">
                  <c:v>2.6707239472508255</c:v>
                </c:pt>
                <c:pt idx="11">
                  <c:v>2.7589459803291971</c:v>
                </c:pt>
                <c:pt idx="12">
                  <c:v>2.8522849258641951</c:v>
                </c:pt>
                <c:pt idx="13">
                  <c:v>2.9511716458806916</c:v>
                </c:pt>
                <c:pt idx="14">
                  <c:v>3.0560851453791966</c:v>
                </c:pt>
                <c:pt idx="15">
                  <c:v>3.1675593461913798</c:v>
                </c:pt>
                <c:pt idx="16">
                  <c:v>3.286191020640548</c:v>
                </c:pt>
                <c:pt idx="17">
                  <c:v>3.4126491209216536</c:v>
                </c:pt>
                <c:pt idx="18">
                  <c:v>3.5476857961256743</c:v>
                </c:pt>
                <c:pt idx="19">
                  <c:v>3.6921494601569114</c:v>
                </c:pt>
                <c:pt idx="20">
                  <c:v>3.8470003651995412</c:v>
                </c:pt>
                <c:pt idx="21">
                  <c:v>4.0133292533319453</c:v>
                </c:pt>
                <c:pt idx="22">
                  <c:v>4.1923798121571316</c:v>
                </c:pt>
                <c:pt idx="23">
                  <c:v>4.385575861007438</c:v>
                </c:pt>
                <c:pt idx="24">
                  <c:v>4.5945544591756287</c:v>
                </c:pt>
                <c:pt idx="25">
                  <c:v>4.821206480247203</c:v>
                </c:pt>
                <c:pt idx="26">
                  <c:v>5.0677266702782902</c:v>
                </c:pt>
                <c:pt idx="27">
                  <c:v>5.3366758499931004</c:v>
                </c:pt>
                <c:pt idx="28">
                  <c:v>5.6310588015045928</c:v>
                </c:pt>
                <c:pt idx="29">
                  <c:v>5.9544225997536877</c:v>
                </c:pt>
                <c:pt idx="30">
                  <c:v>6.3109818588360689</c:v>
                </c:pt>
                <c:pt idx="31">
                  <c:v>6.7057797914140407</c:v>
                </c:pt>
                <c:pt idx="32">
                  <c:v>7.1448974746741492</c:v>
                </c:pt>
                <c:pt idx="33">
                  <c:v>7.6357288232127329</c:v>
                </c:pt>
                <c:pt idx="34">
                  <c:v>8.1873463523396666</c:v>
                </c:pt>
                <c:pt idx="35">
                  <c:v>8.8109942750522627</c:v>
                </c:pt>
                <c:pt idx="36">
                  <c:v>9.5207631308769827</c:v>
                </c:pt>
                <c:pt idx="37">
                  <c:v>10.334527925980161</c:v>
                </c:pt>
                <c:pt idx="38">
                  <c:v>11.275276514017319</c:v>
                </c:pt>
                <c:pt idx="39">
                  <c:v>12.373028928437908</c:v>
                </c:pt>
                <c:pt idx="40">
                  <c:v>13.667674288399031</c:v>
                </c:pt>
                <c:pt idx="41">
                  <c:v>15.213273317271488</c:v>
                </c:pt>
                <c:pt idx="42">
                  <c:v>17.084778597424474</c:v>
                </c:pt>
                <c:pt idx="43">
                  <c:v>19.388894157380584</c:v>
                </c:pt>
                <c:pt idx="44">
                  <c:v>22.28233515455263</c:v>
                </c:pt>
                <c:pt idx="45">
                  <c:v>26.004010117925965</c:v>
                </c:pt>
                <c:pt idx="46">
                  <c:v>30.93505214200621</c:v>
                </c:pt>
                <c:pt idx="47">
                  <c:v>37.71889571301071</c:v>
                </c:pt>
                <c:pt idx="48">
                  <c:v>47.523619910529064</c:v>
                </c:pt>
                <c:pt idx="49">
                  <c:v>62.685351046479525</c:v>
                </c:pt>
                <c:pt idx="50">
                  <c:v>88.558480515638891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DD1-454C-AA65-2A562F217F20}"/>
            </c:ext>
          </c:extLst>
        </c:ser>
        <c:ser>
          <c:idx val="1"/>
          <c:order val="1"/>
          <c:tx>
            <c:strRef>
              <c:f>'Diesel proces'!$O$2</c:f>
              <c:strCache>
                <c:ptCount val="1"/>
                <c:pt idx="0">
                  <c:v>isobaar 2-3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'Diesel proces'!$P$4:$P$5</c:f>
              <c:numCache>
                <c:formatCode>General</c:formatCode>
                <c:ptCount val="2"/>
                <c:pt idx="0">
                  <c:v>6.3333333333333325E-2</c:v>
                </c:pt>
                <c:pt idx="1">
                  <c:v>0.18999999999999997</c:v>
                </c:pt>
              </c:numCache>
            </c:numRef>
          </c:xVal>
          <c:yVal>
            <c:numRef>
              <c:f>'Diesel proces'!$O$4:$O$5</c:f>
              <c:numCache>
                <c:formatCode>General</c:formatCode>
                <c:ptCount val="2"/>
                <c:pt idx="0">
                  <c:v>88.558480515638891</c:v>
                </c:pt>
                <c:pt idx="1">
                  <c:v>88.558480515638891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DD1-454C-AA65-2A562F217F20}"/>
            </c:ext>
          </c:extLst>
        </c:ser>
        <c:ser>
          <c:idx val="2"/>
          <c:order val="2"/>
          <c:tx>
            <c:strRef>
              <c:f>'Diesel proces'!$R$2</c:f>
              <c:strCache>
                <c:ptCount val="1"/>
                <c:pt idx="0">
                  <c:v>isentroop 3-4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'Diesel proces'!$S$4:$S$54</c:f>
              <c:numCache>
                <c:formatCode>General</c:formatCode>
                <c:ptCount val="51"/>
                <c:pt idx="0">
                  <c:v>0.18999999999999997</c:v>
                </c:pt>
                <c:pt idx="1">
                  <c:v>0.20519999999999997</c:v>
                </c:pt>
                <c:pt idx="2">
                  <c:v>0.22039999999999996</c:v>
                </c:pt>
                <c:pt idx="3">
                  <c:v>0.23559999999999995</c:v>
                </c:pt>
                <c:pt idx="4">
                  <c:v>0.25079999999999997</c:v>
                </c:pt>
                <c:pt idx="5">
                  <c:v>0.26599999999999996</c:v>
                </c:pt>
                <c:pt idx="6">
                  <c:v>0.28119999999999995</c:v>
                </c:pt>
                <c:pt idx="7">
                  <c:v>0.29639999999999994</c:v>
                </c:pt>
                <c:pt idx="8">
                  <c:v>0.31159999999999993</c:v>
                </c:pt>
                <c:pt idx="9">
                  <c:v>0.32679999999999992</c:v>
                </c:pt>
                <c:pt idx="10">
                  <c:v>0.34199999999999992</c:v>
                </c:pt>
                <c:pt idx="11">
                  <c:v>0.35719999999999991</c:v>
                </c:pt>
                <c:pt idx="12">
                  <c:v>0.3723999999999999</c:v>
                </c:pt>
                <c:pt idx="13">
                  <c:v>0.38759999999999989</c:v>
                </c:pt>
                <c:pt idx="14">
                  <c:v>0.40279999999999988</c:v>
                </c:pt>
                <c:pt idx="15">
                  <c:v>0.41799999999999987</c:v>
                </c:pt>
                <c:pt idx="16">
                  <c:v>0.43319999999999986</c:v>
                </c:pt>
                <c:pt idx="17">
                  <c:v>0.44839999999999985</c:v>
                </c:pt>
                <c:pt idx="18">
                  <c:v>0.46359999999999985</c:v>
                </c:pt>
                <c:pt idx="19">
                  <c:v>0.47879999999999984</c:v>
                </c:pt>
                <c:pt idx="20">
                  <c:v>0.49399999999999983</c:v>
                </c:pt>
                <c:pt idx="21">
                  <c:v>0.50919999999999987</c:v>
                </c:pt>
                <c:pt idx="22">
                  <c:v>0.52439999999999987</c:v>
                </c:pt>
                <c:pt idx="23">
                  <c:v>0.53959999999999986</c:v>
                </c:pt>
                <c:pt idx="24">
                  <c:v>0.55479999999999985</c:v>
                </c:pt>
                <c:pt idx="25">
                  <c:v>0.56999999999999984</c:v>
                </c:pt>
                <c:pt idx="26">
                  <c:v>0.58519999999999983</c:v>
                </c:pt>
                <c:pt idx="27">
                  <c:v>0.60039999999999982</c:v>
                </c:pt>
                <c:pt idx="28">
                  <c:v>0.61559999999999981</c:v>
                </c:pt>
                <c:pt idx="29">
                  <c:v>0.63079999999999981</c:v>
                </c:pt>
                <c:pt idx="30">
                  <c:v>0.6459999999999998</c:v>
                </c:pt>
                <c:pt idx="31">
                  <c:v>0.66119999999999979</c:v>
                </c:pt>
                <c:pt idx="32">
                  <c:v>0.67639999999999978</c:v>
                </c:pt>
                <c:pt idx="33">
                  <c:v>0.69159999999999977</c:v>
                </c:pt>
                <c:pt idx="34">
                  <c:v>0.70679999999999976</c:v>
                </c:pt>
                <c:pt idx="35">
                  <c:v>0.72199999999999975</c:v>
                </c:pt>
                <c:pt idx="36">
                  <c:v>0.73719999999999974</c:v>
                </c:pt>
                <c:pt idx="37">
                  <c:v>0.75239999999999974</c:v>
                </c:pt>
                <c:pt idx="38">
                  <c:v>0.76759999999999973</c:v>
                </c:pt>
                <c:pt idx="39">
                  <c:v>0.78279999999999972</c:v>
                </c:pt>
                <c:pt idx="40">
                  <c:v>0.79799999999999971</c:v>
                </c:pt>
                <c:pt idx="41">
                  <c:v>0.8131999999999997</c:v>
                </c:pt>
                <c:pt idx="42">
                  <c:v>0.82839999999999969</c:v>
                </c:pt>
                <c:pt idx="43">
                  <c:v>0.84359999999999968</c:v>
                </c:pt>
                <c:pt idx="44">
                  <c:v>0.85879999999999967</c:v>
                </c:pt>
                <c:pt idx="45">
                  <c:v>0.87399999999999967</c:v>
                </c:pt>
                <c:pt idx="46">
                  <c:v>0.88919999999999966</c:v>
                </c:pt>
                <c:pt idx="47">
                  <c:v>0.90439999999999965</c:v>
                </c:pt>
                <c:pt idx="48">
                  <c:v>0.91959999999999964</c:v>
                </c:pt>
                <c:pt idx="49">
                  <c:v>0.93479999999999963</c:v>
                </c:pt>
                <c:pt idx="50">
                  <c:v>0.95</c:v>
                </c:pt>
              </c:numCache>
            </c:numRef>
          </c:xVal>
          <c:yVal>
            <c:numRef>
              <c:f>'Diesel proces'!$R$4:$R$54</c:f>
              <c:numCache>
                <c:formatCode>General</c:formatCode>
                <c:ptCount val="51"/>
                <c:pt idx="0">
                  <c:v>88.558480515638891</c:v>
                </c:pt>
                <c:pt idx="1">
                  <c:v>79.514477388438138</c:v>
                </c:pt>
                <c:pt idx="2">
                  <c:v>71.946045210850073</c:v>
                </c:pt>
                <c:pt idx="3">
                  <c:v>65.533870687005759</c:v>
                </c:pt>
                <c:pt idx="4">
                  <c:v>60.042703500762805</c:v>
                </c:pt>
                <c:pt idx="5">
                  <c:v>55.295731869041553</c:v>
                </c:pt>
                <c:pt idx="6">
                  <c:v>51.157720100173577</c:v>
                </c:pt>
                <c:pt idx="7">
                  <c:v>47.523619910528417</c:v>
                </c:pt>
                <c:pt idx="8">
                  <c:v>44.310700333273189</c:v>
                </c:pt>
                <c:pt idx="9">
                  <c:v>41.452997237486898</c:v>
                </c:pt>
                <c:pt idx="10">
                  <c:v>38.897326804473472</c:v>
                </c:pt>
                <c:pt idx="11">
                  <c:v>36.600374943496192</c:v>
                </c:pt>
                <c:pt idx="12">
                  <c:v>34.52654048635106</c:v>
                </c:pt>
                <c:pt idx="13">
                  <c:v>32.64631523461226</c:v>
                </c:pt>
                <c:pt idx="14">
                  <c:v>30.935052142005912</c:v>
                </c:pt>
                <c:pt idx="15">
                  <c:v>29.372017989680824</c:v>
                </c:pt>
                <c:pt idx="16">
                  <c:v>27.939657231983599</c:v>
                </c:pt>
                <c:pt idx="17">
                  <c:v>26.62301441876534</c:v>
                </c:pt>
                <c:pt idx="18">
                  <c:v>25.409276984792879</c:v>
                </c:pt>
                <c:pt idx="19">
                  <c:v>24.287410317782268</c:v>
                </c:pt>
                <c:pt idx="20">
                  <c:v>23.247864229315741</c:v>
                </c:pt>
                <c:pt idx="21">
                  <c:v>22.282335154552456</c:v>
                </c:pt>
                <c:pt idx="22">
                  <c:v>21.383572199709018</c:v>
                </c:pt>
                <c:pt idx="23">
                  <c:v>20.545217950956786</c:v>
                </c:pt>
                <c:pt idx="24">
                  <c:v>19.761677037483867</c:v>
                </c:pt>
                <c:pt idx="25">
                  <c:v>19.028007002332497</c:v>
                </c:pt>
                <c:pt idx="26">
                  <c:v>18.339827216471278</c:v>
                </c:pt>
                <c:pt idx="27">
                  <c:v>17.693242473654678</c:v>
                </c:pt>
                <c:pt idx="28">
                  <c:v>17.084778597424364</c:v>
                </c:pt>
                <c:pt idx="29">
                  <c:v>16.511327929051706</c:v>
                </c:pt>
                <c:pt idx="30">
                  <c:v>15.970102984380778</c:v>
                </c:pt>
                <c:pt idx="31">
                  <c:v>15.458596896549397</c:v>
                </c:pt>
                <c:pt idx="32">
                  <c:v>14.974549521409562</c:v>
                </c:pt>
                <c:pt idx="33">
                  <c:v>14.515918288877062</c:v>
                </c:pt>
                <c:pt idx="34">
                  <c:v>14.08085304830958</c:v>
                </c:pt>
                <c:pt idx="35">
                  <c:v>13.66767428839896</c:v>
                </c:pt>
                <c:pt idx="36">
                  <c:v>13.274854218901181</c:v>
                </c:pt>
                <c:pt idx="37">
                  <c:v>12.901000288162479</c:v>
                </c:pt>
                <c:pt idx="38">
                  <c:v>12.54484078097529</c:v>
                </c:pt>
                <c:pt idx="39">
                  <c:v>12.205212199043268</c:v>
                </c:pt>
                <c:pt idx="40">
                  <c:v>11.881048173781805</c:v>
                </c:pt>
                <c:pt idx="41">
                  <c:v>11.571369700323727</c:v>
                </c:pt>
                <c:pt idx="42">
                  <c:v>11.275276514017264</c:v>
                </c:pt>
                <c:pt idx="43">
                  <c:v>10.991939457651005</c:v>
                </c:pt>
                <c:pt idx="44">
                  <c:v>10.720593710121197</c:v>
                </c:pt>
                <c:pt idx="45">
                  <c:v>10.460532766075611</c:v>
                </c:pt>
                <c:pt idx="46">
                  <c:v>10.211103071873875</c:v>
                </c:pt>
                <c:pt idx="47">
                  <c:v>9.9716992365214931</c:v>
                </c:pt>
                <c:pt idx="48">
                  <c:v>9.7417597474900592</c:v>
                </c:pt>
                <c:pt idx="49">
                  <c:v>9.5207631308769436</c:v>
                </c:pt>
                <c:pt idx="50">
                  <c:v>9.3082245034683044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DD1-454C-AA65-2A562F217F20}"/>
            </c:ext>
          </c:extLst>
        </c:ser>
        <c:ser>
          <c:idx val="3"/>
          <c:order val="3"/>
          <c:tx>
            <c:strRef>
              <c:f>'Diesel proces'!$V$2</c:f>
              <c:strCache>
                <c:ptCount val="1"/>
                <c:pt idx="0">
                  <c:v>isochoor 4-1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'Diesel proces'!$W$4:$W$5</c:f>
              <c:numCache>
                <c:formatCode>General</c:formatCode>
                <c:ptCount val="2"/>
                <c:pt idx="0">
                  <c:v>0.95</c:v>
                </c:pt>
                <c:pt idx="1">
                  <c:v>0.95</c:v>
                </c:pt>
              </c:numCache>
            </c:numRef>
          </c:xVal>
          <c:yVal>
            <c:numRef>
              <c:f>'Diesel proces'!$V$4:$V$5</c:f>
              <c:numCache>
                <c:formatCode>General</c:formatCode>
                <c:ptCount val="2"/>
                <c:pt idx="0">
                  <c:v>9.3082245034683044</c:v>
                </c:pt>
                <c:pt idx="1">
                  <c:v>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DD1-454C-AA65-2A562F217F20}"/>
            </c:ext>
          </c:extLst>
        </c:ser>
        <c:ser>
          <c:idx val="4"/>
          <c:order val="4"/>
          <c:tx>
            <c:v>1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0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05-430C-923A-D5AB19AEAC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'Diesel proces'!$L$4</c:f>
              <c:numCache>
                <c:formatCode>General</c:formatCode>
                <c:ptCount val="1"/>
                <c:pt idx="0">
                  <c:v>0.95</c:v>
                </c:pt>
              </c:numCache>
            </c:numRef>
          </c:xVal>
          <c:yVal>
            <c:numRef>
              <c:f>'Diesel proces'!$K$4</c:f>
              <c:numCache>
                <c:formatCode>General</c:formatCode>
                <c:ptCount val="1"/>
                <c:pt idx="0">
                  <c:v>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105-430C-923A-D5AB19AEAC07}"/>
            </c:ext>
          </c:extLst>
        </c:ser>
        <c:ser>
          <c:idx val="5"/>
          <c:order val="5"/>
          <c:tx>
            <c:v>2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'Diesel proces'!$L$54</c:f>
              <c:numCache>
                <c:formatCode>General</c:formatCode>
                <c:ptCount val="1"/>
                <c:pt idx="0">
                  <c:v>6.3333333333333325E-2</c:v>
                </c:pt>
              </c:numCache>
            </c:numRef>
          </c:xVal>
          <c:yVal>
            <c:numRef>
              <c:f>'Diesel proces'!$K$54</c:f>
              <c:numCache>
                <c:formatCode>General</c:formatCode>
                <c:ptCount val="1"/>
                <c:pt idx="0">
                  <c:v>88.558480515638891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105-430C-923A-D5AB19AEAC07}"/>
            </c:ext>
          </c:extLst>
        </c:ser>
        <c:ser>
          <c:idx val="6"/>
          <c:order val="6"/>
          <c:tx>
            <c:v>3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'Diesel proces'!$P$5</c:f>
              <c:numCache>
                <c:formatCode>General</c:formatCode>
                <c:ptCount val="1"/>
                <c:pt idx="0">
                  <c:v>0.18999999999999997</c:v>
                </c:pt>
              </c:numCache>
            </c:numRef>
          </c:xVal>
          <c:yVal>
            <c:numRef>
              <c:f>'Diesel proces'!$O$5</c:f>
              <c:numCache>
                <c:formatCode>General</c:formatCode>
                <c:ptCount val="1"/>
                <c:pt idx="0">
                  <c:v>88.558480515638891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105-430C-923A-D5AB19AEAC07}"/>
            </c:ext>
          </c:extLst>
        </c:ser>
        <c:ser>
          <c:idx val="7"/>
          <c:order val="7"/>
          <c:tx>
            <c:v>4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'Diesel proces'!$S$54</c:f>
              <c:numCache>
                <c:formatCode>General</c:formatCode>
                <c:ptCount val="1"/>
                <c:pt idx="0">
                  <c:v>0.95</c:v>
                </c:pt>
              </c:numCache>
            </c:numRef>
          </c:xVal>
          <c:yVal>
            <c:numRef>
              <c:f>'Diesel proces'!$R$54</c:f>
              <c:numCache>
                <c:formatCode>General</c:formatCode>
                <c:ptCount val="1"/>
                <c:pt idx="0">
                  <c:v>9.3082245034683044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105-430C-923A-D5AB19AEA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788568"/>
        <c:axId val="536785288"/>
      </c:scatterChart>
      <c:valAx>
        <c:axId val="536788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 (m</a:t>
                </a:r>
                <a:r>
                  <a:rPr lang="en-US" baseline="30000"/>
                  <a:t>3</a:t>
                </a:r>
                <a:r>
                  <a:rPr lang="en-US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36785288"/>
        <c:crosses val="autoZero"/>
        <c:crossBetween val="midCat"/>
      </c:valAx>
      <c:valAx>
        <c:axId val="536785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 (bara)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367885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16566</xdr:colOff>
      <xdr:row>1</xdr:row>
      <xdr:rowOff>8904</xdr:rowOff>
    </xdr:from>
    <xdr:to>
      <xdr:col>20</xdr:col>
      <xdr:colOff>295689</xdr:colOff>
      <xdr:row>20</xdr:row>
      <xdr:rowOff>2486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33130</xdr:colOff>
      <xdr:row>10</xdr:row>
      <xdr:rowOff>24847</xdr:rowOff>
    </xdr:from>
    <xdr:to>
      <xdr:col>3</xdr:col>
      <xdr:colOff>560733</xdr:colOff>
      <xdr:row>12</xdr:row>
      <xdr:rowOff>206403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DDBE23CD-FC40-4BF6-AE23-687BD2E9B5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153"/>
        <a:stretch/>
      </xdr:blipFill>
      <xdr:spPr>
        <a:xfrm>
          <a:off x="646043" y="2294282"/>
          <a:ext cx="2093016" cy="645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54"/>
  <sheetViews>
    <sheetView tabSelected="1" zoomScale="115" zoomScaleNormal="115" workbookViewId="0">
      <selection activeCell="C6" sqref="C6"/>
    </sheetView>
  </sheetViews>
  <sheetFormatPr defaultRowHeight="15" x14ac:dyDescent="0.25"/>
  <cols>
    <col min="1" max="1" width="9.140625" style="11"/>
    <col min="2" max="2" width="14.28515625" style="11" bestFit="1" customWidth="1"/>
    <col min="3" max="10" width="9.140625" style="11"/>
    <col min="11" max="23" width="9.140625" style="13"/>
    <col min="24" max="16384" width="9.140625" style="11"/>
  </cols>
  <sheetData>
    <row r="1" spans="2:24" ht="15.75" thickBot="1" x14ac:dyDescent="0.3"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2:24" ht="15.75" thickBot="1" x14ac:dyDescent="0.3">
      <c r="B2" s="27" t="s">
        <v>23</v>
      </c>
      <c r="C2" s="28"/>
      <c r="D2" s="29"/>
      <c r="F2" s="30" t="s">
        <v>28</v>
      </c>
      <c r="G2" s="31"/>
      <c r="H2" s="32"/>
      <c r="K2" s="26" t="s">
        <v>37</v>
      </c>
      <c r="L2" s="26"/>
      <c r="M2" s="26"/>
      <c r="N2" s="12"/>
      <c r="O2" s="26" t="s">
        <v>38</v>
      </c>
      <c r="P2" s="26"/>
      <c r="Q2" s="12"/>
      <c r="R2" s="26" t="s">
        <v>39</v>
      </c>
      <c r="S2" s="26"/>
      <c r="T2" s="26"/>
      <c r="U2" s="12"/>
      <c r="V2" s="26" t="s">
        <v>40</v>
      </c>
      <c r="W2" s="26"/>
      <c r="X2" s="13"/>
    </row>
    <row r="3" spans="2:24" ht="18" x14ac:dyDescent="0.35">
      <c r="B3" s="1" t="s">
        <v>7</v>
      </c>
      <c r="C3" s="2">
        <v>1005</v>
      </c>
      <c r="D3" s="3" t="s">
        <v>15</v>
      </c>
      <c r="F3" s="14" t="s">
        <v>6</v>
      </c>
      <c r="G3" s="20">
        <f>C3-C4</f>
        <v>287</v>
      </c>
      <c r="H3" s="23" t="s">
        <v>15</v>
      </c>
      <c r="K3" s="12" t="s">
        <v>0</v>
      </c>
      <c r="L3" s="12" t="s">
        <v>35</v>
      </c>
      <c r="M3" s="12" t="s">
        <v>36</v>
      </c>
      <c r="N3" s="12"/>
      <c r="O3" s="12" t="s">
        <v>0</v>
      </c>
      <c r="P3" s="12" t="s">
        <v>35</v>
      </c>
      <c r="Q3" s="12"/>
      <c r="R3" s="12" t="s">
        <v>0</v>
      </c>
      <c r="S3" s="12" t="s">
        <v>35</v>
      </c>
      <c r="T3" s="12" t="s">
        <v>36</v>
      </c>
      <c r="U3" s="12"/>
      <c r="V3" s="12" t="s">
        <v>0</v>
      </c>
      <c r="W3" s="12" t="s">
        <v>35</v>
      </c>
      <c r="X3" s="13"/>
    </row>
    <row r="4" spans="2:24" ht="18" x14ac:dyDescent="0.35">
      <c r="B4" s="4" t="s">
        <v>8</v>
      </c>
      <c r="C4" s="5">
        <v>718</v>
      </c>
      <c r="D4" s="6" t="s">
        <v>15</v>
      </c>
      <c r="F4" s="15" t="s">
        <v>10</v>
      </c>
      <c r="G4" s="21">
        <f>C5*10^5*C6/(C7*G3)</f>
        <v>2.0000631598892595</v>
      </c>
      <c r="H4" s="24" t="s">
        <v>9</v>
      </c>
      <c r="K4" s="12">
        <f>C5</f>
        <v>2</v>
      </c>
      <c r="L4" s="12">
        <f>C6</f>
        <v>0.95</v>
      </c>
      <c r="M4" s="12">
        <f>K4*L4^$G$5</f>
        <v>1.8614408832587939</v>
      </c>
      <c r="N4" s="12"/>
      <c r="O4" s="12">
        <f>K54</f>
        <v>88.558480515638891</v>
      </c>
      <c r="P4" s="12">
        <f>L54</f>
        <v>6.3333333333333325E-2</v>
      </c>
      <c r="Q4" s="12"/>
      <c r="R4" s="12">
        <f>O5</f>
        <v>88.558480515638891</v>
      </c>
      <c r="S4" s="12">
        <f>P5</f>
        <v>0.18999999999999997</v>
      </c>
      <c r="T4" s="12">
        <f>R4*S4^$G$5</f>
        <v>8.6633548206535949</v>
      </c>
      <c r="U4" s="12"/>
      <c r="V4" s="12">
        <f>R54</f>
        <v>9.3082245034683044</v>
      </c>
      <c r="W4" s="12">
        <f>S54</f>
        <v>0.95</v>
      </c>
      <c r="X4" s="13"/>
    </row>
    <row r="5" spans="2:24" ht="18" x14ac:dyDescent="0.35">
      <c r="B5" s="4" t="s">
        <v>24</v>
      </c>
      <c r="C5" s="5">
        <v>2</v>
      </c>
      <c r="D5" s="6" t="s">
        <v>16</v>
      </c>
      <c r="F5" s="16" t="s">
        <v>5</v>
      </c>
      <c r="G5" s="21">
        <f>C3/C4</f>
        <v>1.3997214484679665</v>
      </c>
      <c r="H5" s="24" t="s">
        <v>27</v>
      </c>
      <c r="K5" s="12">
        <f>$M$4/(L5^$G$5)</f>
        <v>2.0534519492711865</v>
      </c>
      <c r="L5" s="12">
        <f>(($L$54-$L$4)/50)+L4</f>
        <v>0.93226666666666658</v>
      </c>
      <c r="M5" s="12">
        <f t="shared" ref="M5:M53" si="0">K5*L5^$G$5</f>
        <v>1.8614408832587941</v>
      </c>
      <c r="N5" s="12"/>
      <c r="O5" s="12">
        <f>O4</f>
        <v>88.558480515638891</v>
      </c>
      <c r="P5" s="12">
        <f>P4*C9</f>
        <v>0.18999999999999997</v>
      </c>
      <c r="Q5" s="12"/>
      <c r="R5" s="12">
        <f>$T$4/(S5^$G$5)</f>
        <v>79.514477388438138</v>
      </c>
      <c r="S5" s="12">
        <f>(($S$54-$S$4)/50)+S4</f>
        <v>0.20519999999999997</v>
      </c>
      <c r="T5" s="12">
        <f t="shared" ref="T5:T53" si="1">R5*S5^$G$5</f>
        <v>8.6633548206535949</v>
      </c>
      <c r="U5" s="12"/>
      <c r="V5" s="12">
        <f>C5</f>
        <v>2</v>
      </c>
      <c r="W5" s="12">
        <f>W4</f>
        <v>0.95</v>
      </c>
      <c r="X5" s="13"/>
    </row>
    <row r="6" spans="2:24" ht="18.75" x14ac:dyDescent="0.35">
      <c r="B6" s="4" t="s">
        <v>25</v>
      </c>
      <c r="C6" s="7">
        <v>0.95</v>
      </c>
      <c r="D6" s="6" t="s">
        <v>2</v>
      </c>
      <c r="F6" s="15" t="s">
        <v>29</v>
      </c>
      <c r="G6" s="21">
        <f>(K54*L54*C7)/(K4*L4)</f>
        <v>977.09523502254899</v>
      </c>
      <c r="H6" s="24" t="s">
        <v>1</v>
      </c>
      <c r="K6" s="12">
        <f t="shared" ref="K6:K53" si="2">$M$4/(L6^$G$5)</f>
        <v>2.10940069619615</v>
      </c>
      <c r="L6" s="12">
        <f t="shared" ref="L6:L53" si="3">(($L$54-$L$4)/50)+L5</f>
        <v>0.9145333333333332</v>
      </c>
      <c r="M6" s="12">
        <f t="shared" si="0"/>
        <v>1.8614408832587936</v>
      </c>
      <c r="N6" s="12"/>
      <c r="O6" s="12"/>
      <c r="P6" s="12"/>
      <c r="Q6" s="12"/>
      <c r="R6" s="12">
        <f t="shared" ref="R6:R53" si="4">$T$4/(S6^$G$5)</f>
        <v>71.946045210850073</v>
      </c>
      <c r="S6" s="12">
        <f t="shared" ref="S6:S53" si="5">(($S$54-$S$4)/50)+S5</f>
        <v>0.22039999999999996</v>
      </c>
      <c r="T6" s="12">
        <f t="shared" si="1"/>
        <v>8.6633548206535949</v>
      </c>
      <c r="U6" s="12"/>
      <c r="V6" s="12"/>
      <c r="W6" s="12"/>
      <c r="X6" s="13"/>
    </row>
    <row r="7" spans="2:24" ht="18" x14ac:dyDescent="0.35">
      <c r="B7" s="4" t="s">
        <v>26</v>
      </c>
      <c r="C7" s="7">
        <v>331</v>
      </c>
      <c r="D7" s="6" t="s">
        <v>1</v>
      </c>
      <c r="F7" s="15" t="s">
        <v>30</v>
      </c>
      <c r="G7" s="21">
        <f>G6*C9</f>
        <v>2931.2857050676471</v>
      </c>
      <c r="H7" s="24" t="s">
        <v>1</v>
      </c>
      <c r="K7" s="12">
        <f t="shared" si="2"/>
        <v>2.1680147473848863</v>
      </c>
      <c r="L7" s="12">
        <f t="shared" si="3"/>
        <v>0.89679999999999982</v>
      </c>
      <c r="M7" s="12">
        <f t="shared" si="0"/>
        <v>1.8614408832587939</v>
      </c>
      <c r="N7" s="12"/>
      <c r="O7" s="12"/>
      <c r="P7" s="12"/>
      <c r="Q7" s="12"/>
      <c r="R7" s="12">
        <f t="shared" si="4"/>
        <v>65.533870687005759</v>
      </c>
      <c r="S7" s="12">
        <f t="shared" si="5"/>
        <v>0.23559999999999995</v>
      </c>
      <c r="T7" s="12">
        <f t="shared" si="1"/>
        <v>8.6633548206535949</v>
      </c>
      <c r="U7" s="12"/>
      <c r="V7" s="12"/>
      <c r="W7" s="12"/>
      <c r="X7" s="13"/>
    </row>
    <row r="8" spans="2:24" ht="18" x14ac:dyDescent="0.35">
      <c r="B8" s="4" t="s">
        <v>3</v>
      </c>
      <c r="C8" s="5">
        <v>15</v>
      </c>
      <c r="D8" s="6" t="s">
        <v>27</v>
      </c>
      <c r="F8" s="15" t="s">
        <v>31</v>
      </c>
      <c r="G8" s="21">
        <f>V4*C7/C5</f>
        <v>1540.5111553240044</v>
      </c>
      <c r="H8" s="24" t="s">
        <v>1</v>
      </c>
      <c r="K8" s="12">
        <f t="shared" si="2"/>
        <v>2.2294776247645687</v>
      </c>
      <c r="L8" s="12">
        <f t="shared" si="3"/>
        <v>0.87906666666666644</v>
      </c>
      <c r="M8" s="12">
        <f t="shared" si="0"/>
        <v>1.8614408832587936</v>
      </c>
      <c r="N8" s="12"/>
      <c r="O8" s="12"/>
      <c r="P8" s="12"/>
      <c r="Q8" s="12"/>
      <c r="R8" s="12">
        <f t="shared" si="4"/>
        <v>60.042703500762805</v>
      </c>
      <c r="S8" s="12">
        <f t="shared" si="5"/>
        <v>0.25079999999999997</v>
      </c>
      <c r="T8" s="12">
        <f t="shared" si="1"/>
        <v>8.6633548206535949</v>
      </c>
      <c r="U8" s="12"/>
      <c r="V8" s="12"/>
      <c r="W8" s="12"/>
      <c r="X8" s="13"/>
    </row>
    <row r="9" spans="2:24" ht="18.75" thickBot="1" x14ac:dyDescent="0.4">
      <c r="B9" s="8" t="s">
        <v>4</v>
      </c>
      <c r="C9" s="9">
        <v>3</v>
      </c>
      <c r="D9" s="10" t="s">
        <v>27</v>
      </c>
      <c r="F9" s="15" t="s">
        <v>41</v>
      </c>
      <c r="G9" s="21">
        <f>O4</f>
        <v>88.558480515638891</v>
      </c>
      <c r="H9" s="24" t="s">
        <v>16</v>
      </c>
      <c r="K9" s="12">
        <f t="shared" si="2"/>
        <v>2.293989541595701</v>
      </c>
      <c r="L9" s="12">
        <f t="shared" si="3"/>
        <v>0.86133333333333306</v>
      </c>
      <c r="M9" s="12">
        <f t="shared" si="0"/>
        <v>1.8614408832587939</v>
      </c>
      <c r="N9" s="12"/>
      <c r="O9" s="12"/>
      <c r="P9" s="12"/>
      <c r="Q9" s="12"/>
      <c r="R9" s="12">
        <f t="shared" si="4"/>
        <v>55.295731869041553</v>
      </c>
      <c r="S9" s="12">
        <f t="shared" si="5"/>
        <v>0.26599999999999996</v>
      </c>
      <c r="T9" s="12">
        <f t="shared" si="1"/>
        <v>8.6633548206535949</v>
      </c>
      <c r="U9" s="12"/>
      <c r="V9" s="12"/>
      <c r="W9" s="12"/>
      <c r="X9" s="13"/>
    </row>
    <row r="10" spans="2:24" ht="18" x14ac:dyDescent="0.35">
      <c r="F10" s="15" t="s">
        <v>42</v>
      </c>
      <c r="G10" s="21">
        <f>O5</f>
        <v>88.558480515638891</v>
      </c>
      <c r="H10" s="24" t="s">
        <v>16</v>
      </c>
      <c r="K10" s="12">
        <f t="shared" si="2"/>
        <v>2.3617693048884538</v>
      </c>
      <c r="L10" s="12">
        <f t="shared" si="3"/>
        <v>0.84359999999999968</v>
      </c>
      <c r="M10" s="12">
        <f t="shared" si="0"/>
        <v>1.8614408832587939</v>
      </c>
      <c r="N10" s="12"/>
      <c r="O10" s="12"/>
      <c r="P10" s="12"/>
      <c r="Q10" s="12"/>
      <c r="R10" s="12">
        <f t="shared" si="4"/>
        <v>51.157720100173577</v>
      </c>
      <c r="S10" s="12">
        <f t="shared" si="5"/>
        <v>0.28119999999999995</v>
      </c>
      <c r="T10" s="12">
        <f t="shared" si="1"/>
        <v>8.6633548206535949</v>
      </c>
      <c r="U10" s="12"/>
      <c r="V10" s="12"/>
      <c r="W10" s="12"/>
      <c r="X10" s="13"/>
    </row>
    <row r="11" spans="2:24" ht="18" x14ac:dyDescent="0.35">
      <c r="F11" s="15" t="s">
        <v>43</v>
      </c>
      <c r="G11" s="21">
        <f>V4</f>
        <v>9.3082245034683044</v>
      </c>
      <c r="H11" s="24" t="s">
        <v>16</v>
      </c>
      <c r="K11" s="12">
        <f t="shared" si="2"/>
        <v>2.4330564803425321</v>
      </c>
      <c r="L11" s="12">
        <f t="shared" si="3"/>
        <v>0.8258666666666663</v>
      </c>
      <c r="M11" s="12">
        <f t="shared" si="0"/>
        <v>1.8614408832587939</v>
      </c>
      <c r="N11" s="12"/>
      <c r="O11" s="12"/>
      <c r="P11" s="12"/>
      <c r="Q11" s="12"/>
      <c r="R11" s="12">
        <f t="shared" si="4"/>
        <v>47.523619910528417</v>
      </c>
      <c r="S11" s="12">
        <f t="shared" si="5"/>
        <v>0.29639999999999994</v>
      </c>
      <c r="T11" s="12">
        <f t="shared" si="1"/>
        <v>8.6633548206535949</v>
      </c>
      <c r="U11" s="12"/>
      <c r="V11" s="12"/>
      <c r="W11" s="12"/>
      <c r="X11" s="13"/>
    </row>
    <row r="12" spans="2:24" ht="18" x14ac:dyDescent="0.35">
      <c r="F12" s="15" t="s">
        <v>22</v>
      </c>
      <c r="G12" s="21">
        <v>0</v>
      </c>
      <c r="H12" s="24"/>
      <c r="K12" s="12">
        <f t="shared" si="2"/>
        <v>2.5081138626205668</v>
      </c>
      <c r="L12" s="12">
        <f t="shared" si="3"/>
        <v>0.80813333333333293</v>
      </c>
      <c r="M12" s="12">
        <f t="shared" si="0"/>
        <v>1.8614408832587939</v>
      </c>
      <c r="N12" s="12"/>
      <c r="O12" s="12"/>
      <c r="P12" s="12"/>
      <c r="Q12" s="12"/>
      <c r="R12" s="12">
        <f t="shared" si="4"/>
        <v>44.310700333273189</v>
      </c>
      <c r="S12" s="12">
        <f t="shared" si="5"/>
        <v>0.31159999999999993</v>
      </c>
      <c r="T12" s="12">
        <f t="shared" si="1"/>
        <v>8.6633548206535949</v>
      </c>
      <c r="U12" s="12"/>
      <c r="V12" s="12"/>
      <c r="W12" s="12"/>
      <c r="X12" s="13"/>
    </row>
    <row r="13" spans="2:24" ht="18" x14ac:dyDescent="0.35">
      <c r="F13" s="15" t="s">
        <v>12</v>
      </c>
      <c r="G13" s="21">
        <f>G4*C3/1000*(G7-G6)</f>
        <v>3928.0468883765961</v>
      </c>
      <c r="H13" s="24" t="s">
        <v>13</v>
      </c>
      <c r="K13" s="12">
        <f t="shared" si="2"/>
        <v>2.5872303018679572</v>
      </c>
      <c r="L13" s="12">
        <f t="shared" si="3"/>
        <v>0.79039999999999955</v>
      </c>
      <c r="M13" s="12">
        <f t="shared" si="0"/>
        <v>1.8614408832587939</v>
      </c>
      <c r="N13" s="12"/>
      <c r="O13" s="12"/>
      <c r="P13" s="12"/>
      <c r="Q13" s="12"/>
      <c r="R13" s="12">
        <f t="shared" si="4"/>
        <v>41.452997237486898</v>
      </c>
      <c r="S13" s="12">
        <f t="shared" si="5"/>
        <v>0.32679999999999992</v>
      </c>
      <c r="T13" s="12">
        <f t="shared" si="1"/>
        <v>8.6633548206535949</v>
      </c>
      <c r="U13" s="12"/>
      <c r="V13" s="12"/>
      <c r="W13" s="12"/>
      <c r="X13" s="13"/>
    </row>
    <row r="14" spans="2:24" ht="18" x14ac:dyDescent="0.35">
      <c r="F14" s="15" t="s">
        <v>11</v>
      </c>
      <c r="G14" s="21">
        <v>0</v>
      </c>
      <c r="H14" s="24" t="s">
        <v>13</v>
      </c>
      <c r="K14" s="12">
        <f t="shared" si="2"/>
        <v>2.6707239472508255</v>
      </c>
      <c r="L14" s="12">
        <f t="shared" si="3"/>
        <v>0.77266666666666617</v>
      </c>
      <c r="M14" s="12">
        <f t="shared" si="0"/>
        <v>1.8614408832587941</v>
      </c>
      <c r="N14" s="12"/>
      <c r="O14" s="12"/>
      <c r="P14" s="12"/>
      <c r="Q14" s="12"/>
      <c r="R14" s="12">
        <f t="shared" si="4"/>
        <v>38.897326804473472</v>
      </c>
      <c r="S14" s="12">
        <f t="shared" si="5"/>
        <v>0.34199999999999992</v>
      </c>
      <c r="T14" s="12">
        <f t="shared" si="1"/>
        <v>8.6633548206535949</v>
      </c>
      <c r="U14" s="12"/>
      <c r="V14" s="12"/>
      <c r="W14" s="12"/>
      <c r="X14" s="13"/>
    </row>
    <row r="15" spans="2:24" ht="18" x14ac:dyDescent="0.35">
      <c r="F15" s="15" t="s">
        <v>18</v>
      </c>
      <c r="G15" s="21">
        <f>G4*C4/1000*(C7-G8)</f>
        <v>-1736.9128689253419</v>
      </c>
      <c r="H15" s="24" t="s">
        <v>13</v>
      </c>
      <c r="K15" s="12">
        <f t="shared" si="2"/>
        <v>2.7589459803291971</v>
      </c>
      <c r="L15" s="12">
        <f t="shared" si="3"/>
        <v>0.75493333333333279</v>
      </c>
      <c r="M15" s="12">
        <f t="shared" si="0"/>
        <v>1.8614408832587939</v>
      </c>
      <c r="N15" s="12"/>
      <c r="O15" s="12"/>
      <c r="P15" s="12"/>
      <c r="Q15" s="12"/>
      <c r="R15" s="12">
        <f t="shared" si="4"/>
        <v>36.600374943496192</v>
      </c>
      <c r="S15" s="12">
        <f t="shared" si="5"/>
        <v>0.35719999999999991</v>
      </c>
      <c r="T15" s="12">
        <f t="shared" si="1"/>
        <v>8.6633548206535949</v>
      </c>
      <c r="U15" s="12"/>
      <c r="V15" s="12"/>
      <c r="W15" s="12"/>
      <c r="X15" s="13"/>
    </row>
    <row r="16" spans="2:24" x14ac:dyDescent="0.25">
      <c r="F16" s="17" t="s">
        <v>32</v>
      </c>
      <c r="G16" s="21">
        <f>SUM(G12:G15)</f>
        <v>2191.1340194512541</v>
      </c>
      <c r="H16" s="24" t="s">
        <v>13</v>
      </c>
      <c r="K16" s="12">
        <f t="shared" si="2"/>
        <v>2.8522849258641951</v>
      </c>
      <c r="L16" s="12">
        <f t="shared" si="3"/>
        <v>0.73719999999999941</v>
      </c>
      <c r="M16" s="12">
        <f t="shared" si="0"/>
        <v>1.8614408832587939</v>
      </c>
      <c r="N16" s="12"/>
      <c r="O16" s="12"/>
      <c r="P16" s="12"/>
      <c r="Q16" s="12"/>
      <c r="R16" s="12">
        <f t="shared" si="4"/>
        <v>34.52654048635106</v>
      </c>
      <c r="S16" s="12">
        <f t="shared" si="5"/>
        <v>0.3723999999999999</v>
      </c>
      <c r="T16" s="12">
        <f t="shared" si="1"/>
        <v>8.6633548206535949</v>
      </c>
      <c r="U16" s="12"/>
      <c r="V16" s="12"/>
      <c r="W16" s="12"/>
      <c r="X16" s="13"/>
    </row>
    <row r="17" spans="6:24" x14ac:dyDescent="0.25">
      <c r="F17" s="17" t="s">
        <v>33</v>
      </c>
      <c r="G17" s="21">
        <f>G16/G13*100</f>
        <v>55.781768439042679</v>
      </c>
      <c r="H17" s="24" t="s">
        <v>14</v>
      </c>
      <c r="K17" s="12">
        <f t="shared" si="2"/>
        <v>2.9511716458806916</v>
      </c>
      <c r="L17" s="12">
        <f t="shared" si="3"/>
        <v>0.71946666666666603</v>
      </c>
      <c r="M17" s="12">
        <f t="shared" si="0"/>
        <v>1.8614408832587939</v>
      </c>
      <c r="N17" s="12"/>
      <c r="O17" s="12"/>
      <c r="P17" s="12"/>
      <c r="Q17" s="12"/>
      <c r="R17" s="12">
        <f t="shared" si="4"/>
        <v>32.64631523461226</v>
      </c>
      <c r="S17" s="12">
        <f t="shared" si="5"/>
        <v>0.38759999999999989</v>
      </c>
      <c r="T17" s="12">
        <f t="shared" si="1"/>
        <v>8.6633548206535949</v>
      </c>
      <c r="U17" s="12"/>
      <c r="V17" s="12"/>
      <c r="W17" s="12"/>
      <c r="X17" s="13"/>
    </row>
    <row r="18" spans="6:24" ht="18" x14ac:dyDescent="0.35">
      <c r="F18" s="15" t="s">
        <v>17</v>
      </c>
      <c r="G18" s="21">
        <f>(-1/(G5-1)*(K54*10^5*L54-K4*10^5*L4))/1000</f>
        <v>-927.82205713628991</v>
      </c>
      <c r="H18" s="24" t="s">
        <v>13</v>
      </c>
      <c r="K18" s="12">
        <f t="shared" si="2"/>
        <v>3.0560851453791966</v>
      </c>
      <c r="L18" s="12">
        <f t="shared" si="3"/>
        <v>0.70173333333333265</v>
      </c>
      <c r="M18" s="12">
        <f t="shared" si="0"/>
        <v>1.8614408832587939</v>
      </c>
      <c r="N18" s="12"/>
      <c r="O18" s="12"/>
      <c r="P18" s="12"/>
      <c r="Q18" s="12"/>
      <c r="R18" s="12">
        <f t="shared" si="4"/>
        <v>30.935052142005912</v>
      </c>
      <c r="S18" s="12">
        <f t="shared" si="5"/>
        <v>0.40279999999999988</v>
      </c>
      <c r="T18" s="12">
        <f t="shared" si="1"/>
        <v>8.6633548206535949</v>
      </c>
      <c r="U18" s="12"/>
      <c r="V18" s="12"/>
      <c r="W18" s="12"/>
      <c r="X18" s="13"/>
    </row>
    <row r="19" spans="6:24" ht="18" x14ac:dyDescent="0.35">
      <c r="F19" s="18" t="s">
        <v>19</v>
      </c>
      <c r="G19" s="21">
        <f>(O5*10^5*(P5-P4))/1000</f>
        <v>1121.7407531980923</v>
      </c>
      <c r="H19" s="24" t="s">
        <v>13</v>
      </c>
      <c r="K19" s="12">
        <f t="shared" si="2"/>
        <v>3.1675593461913798</v>
      </c>
      <c r="L19" s="12">
        <f t="shared" si="3"/>
        <v>0.68399999999999928</v>
      </c>
      <c r="M19" s="12">
        <f t="shared" si="0"/>
        <v>1.8614408832587941</v>
      </c>
      <c r="N19" s="12"/>
      <c r="O19" s="12"/>
      <c r="P19" s="12"/>
      <c r="Q19" s="12"/>
      <c r="R19" s="12">
        <f t="shared" si="4"/>
        <v>29.372017989680824</v>
      </c>
      <c r="S19" s="12">
        <f t="shared" si="5"/>
        <v>0.41799999999999987</v>
      </c>
      <c r="T19" s="12">
        <f t="shared" si="1"/>
        <v>8.6633548206535949</v>
      </c>
      <c r="U19" s="12"/>
      <c r="V19" s="12"/>
      <c r="W19" s="12"/>
      <c r="X19" s="13"/>
    </row>
    <row r="20" spans="6:24" ht="18" x14ac:dyDescent="0.35">
      <c r="F20" s="15" t="s">
        <v>20</v>
      </c>
      <c r="G20" s="21">
        <f>(-1/(G5-1)*(R54*10^5*S54-R4*10^5*S4))/1000</f>
        <v>1997.2153233894517</v>
      </c>
      <c r="H20" s="24" t="s">
        <v>13</v>
      </c>
      <c r="K20" s="12">
        <f t="shared" si="2"/>
        <v>3.286191020640548</v>
      </c>
      <c r="L20" s="12">
        <f t="shared" si="3"/>
        <v>0.6662666666666659</v>
      </c>
      <c r="M20" s="12">
        <f t="shared" si="0"/>
        <v>1.8614408832587939</v>
      </c>
      <c r="N20" s="12"/>
      <c r="O20" s="12"/>
      <c r="P20" s="12"/>
      <c r="Q20" s="12"/>
      <c r="R20" s="12">
        <f t="shared" si="4"/>
        <v>27.939657231983599</v>
      </c>
      <c r="S20" s="12">
        <f t="shared" si="5"/>
        <v>0.43319999999999986</v>
      </c>
      <c r="T20" s="12">
        <f t="shared" si="1"/>
        <v>8.6633548206535949</v>
      </c>
      <c r="U20" s="12"/>
      <c r="V20" s="12"/>
      <c r="W20" s="12"/>
      <c r="X20" s="13"/>
    </row>
    <row r="21" spans="6:24" ht="18" x14ac:dyDescent="0.35">
      <c r="F21" s="15" t="s">
        <v>21</v>
      </c>
      <c r="G21" s="21">
        <v>0</v>
      </c>
      <c r="H21" s="24" t="s">
        <v>13</v>
      </c>
      <c r="K21" s="12">
        <f t="shared" si="2"/>
        <v>3.4126491209216536</v>
      </c>
      <c r="L21" s="12">
        <f t="shared" si="3"/>
        <v>0.64853333333333252</v>
      </c>
      <c r="M21" s="12">
        <f t="shared" si="0"/>
        <v>1.8614408832587939</v>
      </c>
      <c r="N21" s="12"/>
      <c r="O21" s="12"/>
      <c r="P21" s="12"/>
      <c r="Q21" s="12"/>
      <c r="R21" s="12">
        <f t="shared" si="4"/>
        <v>26.62301441876534</v>
      </c>
      <c r="S21" s="12">
        <f t="shared" si="5"/>
        <v>0.44839999999999985</v>
      </c>
      <c r="T21" s="12">
        <f t="shared" si="1"/>
        <v>8.6633548206535949</v>
      </c>
      <c r="U21" s="12"/>
      <c r="V21" s="12"/>
      <c r="W21" s="12"/>
      <c r="X21" s="13"/>
    </row>
    <row r="22" spans="6:24" ht="15.75" thickBot="1" x14ac:dyDescent="0.3">
      <c r="F22" s="19" t="s">
        <v>34</v>
      </c>
      <c r="G22" s="22">
        <f>SUM(G18:G21)</f>
        <v>2191.1340194512541</v>
      </c>
      <c r="H22" s="25" t="s">
        <v>13</v>
      </c>
      <c r="K22" s="12">
        <f t="shared" si="2"/>
        <v>3.5476857961256743</v>
      </c>
      <c r="L22" s="12">
        <f t="shared" si="3"/>
        <v>0.63079999999999914</v>
      </c>
      <c r="M22" s="12">
        <f t="shared" si="0"/>
        <v>1.8614408832587939</v>
      </c>
      <c r="N22" s="12"/>
      <c r="O22" s="12"/>
      <c r="P22" s="12"/>
      <c r="Q22" s="12"/>
      <c r="R22" s="12">
        <f t="shared" si="4"/>
        <v>25.409276984792879</v>
      </c>
      <c r="S22" s="12">
        <f t="shared" si="5"/>
        <v>0.46359999999999985</v>
      </c>
      <c r="T22" s="12">
        <f t="shared" si="1"/>
        <v>8.6633548206535949</v>
      </c>
      <c r="U22" s="12"/>
      <c r="V22" s="12"/>
      <c r="W22" s="12"/>
      <c r="X22" s="13"/>
    </row>
    <row r="23" spans="6:24" x14ac:dyDescent="0.25">
      <c r="K23" s="12">
        <f t="shared" si="2"/>
        <v>3.6921494601569114</v>
      </c>
      <c r="L23" s="12">
        <f t="shared" si="3"/>
        <v>0.61306666666666576</v>
      </c>
      <c r="M23" s="12">
        <f t="shared" si="0"/>
        <v>1.8614408832587939</v>
      </c>
      <c r="N23" s="12"/>
      <c r="O23" s="12"/>
      <c r="P23" s="12"/>
      <c r="Q23" s="12"/>
      <c r="R23" s="12">
        <f t="shared" si="4"/>
        <v>24.287410317782268</v>
      </c>
      <c r="S23" s="12">
        <f t="shared" si="5"/>
        <v>0.47879999999999984</v>
      </c>
      <c r="T23" s="12">
        <f t="shared" si="1"/>
        <v>8.6633548206535949</v>
      </c>
      <c r="U23" s="12"/>
      <c r="V23" s="12"/>
      <c r="W23" s="12"/>
      <c r="X23" s="13"/>
    </row>
    <row r="24" spans="6:24" x14ac:dyDescent="0.25">
      <c r="K24" s="12">
        <f t="shared" si="2"/>
        <v>3.8470003651995412</v>
      </c>
      <c r="L24" s="12">
        <f t="shared" si="3"/>
        <v>0.59533333333333238</v>
      </c>
      <c r="M24" s="12">
        <f t="shared" si="0"/>
        <v>1.8614408832587939</v>
      </c>
      <c r="N24" s="12"/>
      <c r="O24" s="12"/>
      <c r="P24" s="12"/>
      <c r="Q24" s="12"/>
      <c r="R24" s="12">
        <f t="shared" si="4"/>
        <v>23.247864229315741</v>
      </c>
      <c r="S24" s="12">
        <f t="shared" si="5"/>
        <v>0.49399999999999983</v>
      </c>
      <c r="T24" s="12">
        <f t="shared" si="1"/>
        <v>8.6633548206535949</v>
      </c>
      <c r="U24" s="12"/>
      <c r="V24" s="12"/>
      <c r="W24" s="12"/>
      <c r="X24" s="13"/>
    </row>
    <row r="25" spans="6:24" x14ac:dyDescent="0.25">
      <c r="K25" s="12">
        <f t="shared" si="2"/>
        <v>4.0133292533319453</v>
      </c>
      <c r="L25" s="12">
        <f t="shared" si="3"/>
        <v>0.577599999999999</v>
      </c>
      <c r="M25" s="12">
        <f t="shared" si="0"/>
        <v>1.8614408832587936</v>
      </c>
      <c r="N25" s="12"/>
      <c r="O25" s="12"/>
      <c r="P25" s="12"/>
      <c r="Q25" s="12"/>
      <c r="R25" s="12">
        <f t="shared" si="4"/>
        <v>22.282335154552456</v>
      </c>
      <c r="S25" s="12">
        <f t="shared" si="5"/>
        <v>0.50919999999999987</v>
      </c>
      <c r="T25" s="12">
        <f t="shared" si="1"/>
        <v>8.6633548206535949</v>
      </c>
      <c r="U25" s="12"/>
      <c r="V25" s="12"/>
      <c r="W25" s="12"/>
      <c r="X25" s="13"/>
    </row>
    <row r="26" spans="6:24" x14ac:dyDescent="0.25">
      <c r="K26" s="12">
        <f t="shared" si="2"/>
        <v>4.1923798121571316</v>
      </c>
      <c r="L26" s="12">
        <f t="shared" si="3"/>
        <v>0.55986666666666562</v>
      </c>
      <c r="M26" s="12">
        <f t="shared" si="0"/>
        <v>1.8614408832587939</v>
      </c>
      <c r="N26" s="12"/>
      <c r="O26" s="12"/>
      <c r="P26" s="12"/>
      <c r="Q26" s="12"/>
      <c r="R26" s="12">
        <f t="shared" si="4"/>
        <v>21.383572199709018</v>
      </c>
      <c r="S26" s="12">
        <f t="shared" si="5"/>
        <v>0.52439999999999987</v>
      </c>
      <c r="T26" s="12">
        <f t="shared" si="1"/>
        <v>8.6633548206535949</v>
      </c>
      <c r="U26" s="12"/>
      <c r="V26" s="12"/>
      <c r="W26" s="12"/>
      <c r="X26" s="13"/>
    </row>
    <row r="27" spans="6:24" x14ac:dyDescent="0.25">
      <c r="K27" s="12">
        <f t="shared" si="2"/>
        <v>4.385575861007438</v>
      </c>
      <c r="L27" s="12">
        <f t="shared" si="3"/>
        <v>0.54213333333333225</v>
      </c>
      <c r="M27" s="12">
        <f t="shared" si="0"/>
        <v>1.8614408832587941</v>
      </c>
      <c r="N27" s="12"/>
      <c r="O27" s="12"/>
      <c r="P27" s="12"/>
      <c r="Q27" s="12"/>
      <c r="R27" s="12">
        <f t="shared" si="4"/>
        <v>20.545217950956786</v>
      </c>
      <c r="S27" s="12">
        <f t="shared" si="5"/>
        <v>0.53959999999999986</v>
      </c>
      <c r="T27" s="12">
        <f t="shared" si="1"/>
        <v>8.6633548206535949</v>
      </c>
      <c r="U27" s="12"/>
      <c r="V27" s="12"/>
      <c r="W27" s="12"/>
      <c r="X27" s="13"/>
    </row>
    <row r="28" spans="6:24" x14ac:dyDescent="0.25">
      <c r="K28" s="12">
        <f t="shared" si="2"/>
        <v>4.5945544591756287</v>
      </c>
      <c r="L28" s="12">
        <f t="shared" si="3"/>
        <v>0.52439999999999887</v>
      </c>
      <c r="M28" s="12">
        <f t="shared" si="0"/>
        <v>1.8614408832587936</v>
      </c>
      <c r="N28" s="12"/>
      <c r="O28" s="12"/>
      <c r="P28" s="12"/>
      <c r="Q28" s="12"/>
      <c r="R28" s="12">
        <f t="shared" si="4"/>
        <v>19.761677037483867</v>
      </c>
      <c r="S28" s="12">
        <f t="shared" si="5"/>
        <v>0.55479999999999985</v>
      </c>
      <c r="T28" s="12">
        <f t="shared" si="1"/>
        <v>8.6633548206535949</v>
      </c>
      <c r="U28" s="12"/>
      <c r="V28" s="12"/>
      <c r="W28" s="12"/>
      <c r="X28" s="13"/>
    </row>
    <row r="29" spans="6:24" x14ac:dyDescent="0.25">
      <c r="K29" s="12">
        <f t="shared" si="2"/>
        <v>4.821206480247203</v>
      </c>
      <c r="L29" s="12">
        <f t="shared" si="3"/>
        <v>0.50666666666666549</v>
      </c>
      <c r="M29" s="12">
        <f t="shared" si="0"/>
        <v>1.8614408832587941</v>
      </c>
      <c r="N29" s="12"/>
      <c r="O29" s="12"/>
      <c r="P29" s="12"/>
      <c r="Q29" s="12"/>
      <c r="R29" s="12">
        <f t="shared" si="4"/>
        <v>19.028007002332497</v>
      </c>
      <c r="S29" s="12">
        <f t="shared" si="5"/>
        <v>0.56999999999999984</v>
      </c>
      <c r="T29" s="12">
        <f t="shared" si="1"/>
        <v>8.6633548206535949</v>
      </c>
      <c r="U29" s="12"/>
      <c r="V29" s="12"/>
      <c r="W29" s="12"/>
      <c r="X29" s="13"/>
    </row>
    <row r="30" spans="6:24" x14ac:dyDescent="0.25">
      <c r="K30" s="12">
        <f t="shared" si="2"/>
        <v>5.0677266702782902</v>
      </c>
      <c r="L30" s="12">
        <f t="shared" si="3"/>
        <v>0.48893333333333217</v>
      </c>
      <c r="M30" s="12">
        <f t="shared" si="0"/>
        <v>1.8614408832587939</v>
      </c>
      <c r="N30" s="12"/>
      <c r="O30" s="12"/>
      <c r="P30" s="12"/>
      <c r="Q30" s="12"/>
      <c r="R30" s="12">
        <f t="shared" si="4"/>
        <v>18.339827216471278</v>
      </c>
      <c r="S30" s="12">
        <f t="shared" si="5"/>
        <v>0.58519999999999983</v>
      </c>
      <c r="T30" s="12">
        <f t="shared" si="1"/>
        <v>8.6633548206535949</v>
      </c>
      <c r="U30" s="12"/>
      <c r="V30" s="12"/>
      <c r="W30" s="12"/>
      <c r="X30" s="13"/>
    </row>
    <row r="31" spans="6:24" x14ac:dyDescent="0.25">
      <c r="K31" s="12">
        <f t="shared" si="2"/>
        <v>5.3366758499931004</v>
      </c>
      <c r="L31" s="12">
        <f t="shared" si="3"/>
        <v>0.47119999999999884</v>
      </c>
      <c r="M31" s="12">
        <f t="shared" si="0"/>
        <v>1.8614408832587939</v>
      </c>
      <c r="N31" s="12"/>
      <c r="O31" s="12"/>
      <c r="P31" s="12"/>
      <c r="Q31" s="12"/>
      <c r="R31" s="12">
        <f t="shared" si="4"/>
        <v>17.693242473654678</v>
      </c>
      <c r="S31" s="12">
        <f t="shared" si="5"/>
        <v>0.60039999999999982</v>
      </c>
      <c r="T31" s="12">
        <f t="shared" si="1"/>
        <v>8.6633548206535949</v>
      </c>
      <c r="U31" s="12"/>
      <c r="V31" s="12"/>
      <c r="W31" s="12"/>
      <c r="X31" s="13"/>
    </row>
    <row r="32" spans="6:24" x14ac:dyDescent="0.25">
      <c r="K32" s="12">
        <f t="shared" si="2"/>
        <v>5.6310588015045928</v>
      </c>
      <c r="L32" s="12">
        <f t="shared" si="3"/>
        <v>0.45346666666666552</v>
      </c>
      <c r="M32" s="12">
        <f t="shared" si="0"/>
        <v>1.8614408832587939</v>
      </c>
      <c r="N32" s="12"/>
      <c r="O32" s="12"/>
      <c r="P32" s="12"/>
      <c r="Q32" s="12"/>
      <c r="R32" s="12">
        <f t="shared" si="4"/>
        <v>17.084778597424364</v>
      </c>
      <c r="S32" s="12">
        <f t="shared" si="5"/>
        <v>0.61559999999999981</v>
      </c>
      <c r="T32" s="12">
        <f t="shared" si="1"/>
        <v>8.6633548206535949</v>
      </c>
      <c r="U32" s="12"/>
      <c r="V32" s="12"/>
      <c r="W32" s="12"/>
      <c r="X32" s="13"/>
    </row>
    <row r="33" spans="11:24" x14ac:dyDescent="0.25">
      <c r="K33" s="12">
        <f t="shared" si="2"/>
        <v>5.9544225997536877</v>
      </c>
      <c r="L33" s="12">
        <f t="shared" si="3"/>
        <v>0.4357333333333322</v>
      </c>
      <c r="M33" s="12">
        <f t="shared" si="0"/>
        <v>1.8614408832587939</v>
      </c>
      <c r="N33" s="12"/>
      <c r="O33" s="12"/>
      <c r="P33" s="12"/>
      <c r="Q33" s="12"/>
      <c r="R33" s="12">
        <f t="shared" si="4"/>
        <v>16.511327929051706</v>
      </c>
      <c r="S33" s="12">
        <f t="shared" si="5"/>
        <v>0.63079999999999981</v>
      </c>
      <c r="T33" s="12">
        <f t="shared" si="1"/>
        <v>8.6633548206535949</v>
      </c>
      <c r="U33" s="12"/>
      <c r="V33" s="12"/>
      <c r="W33" s="12"/>
      <c r="X33" s="13"/>
    </row>
    <row r="34" spans="11:24" x14ac:dyDescent="0.25">
      <c r="K34" s="12">
        <f t="shared" si="2"/>
        <v>6.3109818588360689</v>
      </c>
      <c r="L34" s="12">
        <f t="shared" si="3"/>
        <v>0.41799999999999887</v>
      </c>
      <c r="M34" s="12">
        <f t="shared" si="0"/>
        <v>1.8614408832587939</v>
      </c>
      <c r="N34" s="12"/>
      <c r="O34" s="12"/>
      <c r="P34" s="12"/>
      <c r="Q34" s="12"/>
      <c r="R34" s="12">
        <f t="shared" si="4"/>
        <v>15.970102984380778</v>
      </c>
      <c r="S34" s="12">
        <f t="shared" si="5"/>
        <v>0.6459999999999998</v>
      </c>
      <c r="T34" s="12">
        <f t="shared" si="1"/>
        <v>8.6633548206535949</v>
      </c>
      <c r="U34" s="12"/>
      <c r="V34" s="12"/>
      <c r="W34" s="12"/>
      <c r="X34" s="13"/>
    </row>
    <row r="35" spans="11:24" x14ac:dyDescent="0.25">
      <c r="K35" s="12">
        <f t="shared" si="2"/>
        <v>6.7057797914140407</v>
      </c>
      <c r="L35" s="12">
        <f t="shared" si="3"/>
        <v>0.40026666666666555</v>
      </c>
      <c r="M35" s="12">
        <f t="shared" si="0"/>
        <v>1.8614408832587939</v>
      </c>
      <c r="N35" s="12"/>
      <c r="O35" s="12"/>
      <c r="P35" s="12"/>
      <c r="Q35" s="12"/>
      <c r="R35" s="12">
        <f t="shared" si="4"/>
        <v>15.458596896549397</v>
      </c>
      <c r="S35" s="12">
        <f t="shared" si="5"/>
        <v>0.66119999999999979</v>
      </c>
      <c r="T35" s="12">
        <f t="shared" si="1"/>
        <v>8.6633548206535949</v>
      </c>
      <c r="U35" s="12"/>
      <c r="V35" s="12"/>
      <c r="W35" s="12"/>
      <c r="X35" s="13"/>
    </row>
    <row r="36" spans="11:24" x14ac:dyDescent="0.25">
      <c r="K36" s="12">
        <f t="shared" si="2"/>
        <v>7.1448974746741492</v>
      </c>
      <c r="L36" s="12">
        <f t="shared" si="3"/>
        <v>0.38253333333333223</v>
      </c>
      <c r="M36" s="12">
        <f t="shared" si="0"/>
        <v>1.8614408832587939</v>
      </c>
      <c r="N36" s="12"/>
      <c r="O36" s="12"/>
      <c r="P36" s="12"/>
      <c r="Q36" s="12"/>
      <c r="R36" s="12">
        <f t="shared" si="4"/>
        <v>14.974549521409562</v>
      </c>
      <c r="S36" s="12">
        <f t="shared" si="5"/>
        <v>0.67639999999999978</v>
      </c>
      <c r="T36" s="12">
        <f t="shared" si="1"/>
        <v>8.6633548206535949</v>
      </c>
      <c r="U36" s="12"/>
      <c r="V36" s="12"/>
      <c r="W36" s="12"/>
      <c r="X36" s="13"/>
    </row>
    <row r="37" spans="11:24" x14ac:dyDescent="0.25">
      <c r="K37" s="12">
        <f t="shared" si="2"/>
        <v>7.6357288232127329</v>
      </c>
      <c r="L37" s="12">
        <f t="shared" si="3"/>
        <v>0.3647999999999989</v>
      </c>
      <c r="M37" s="12">
        <f t="shared" si="0"/>
        <v>1.8614408832587939</v>
      </c>
      <c r="N37" s="12"/>
      <c r="O37" s="12"/>
      <c r="P37" s="12"/>
      <c r="Q37" s="12"/>
      <c r="R37" s="12">
        <f t="shared" si="4"/>
        <v>14.515918288877062</v>
      </c>
      <c r="S37" s="12">
        <f t="shared" si="5"/>
        <v>0.69159999999999977</v>
      </c>
      <c r="T37" s="12">
        <f t="shared" si="1"/>
        <v>8.6633548206535949</v>
      </c>
      <c r="U37" s="12"/>
      <c r="V37" s="12"/>
      <c r="W37" s="12"/>
      <c r="X37" s="13"/>
    </row>
    <row r="38" spans="11:24" x14ac:dyDescent="0.25">
      <c r="K38" s="12">
        <f t="shared" si="2"/>
        <v>8.1873463523396666</v>
      </c>
      <c r="L38" s="12">
        <f t="shared" si="3"/>
        <v>0.34706666666666558</v>
      </c>
      <c r="M38" s="12">
        <f t="shared" si="0"/>
        <v>1.8614408832587936</v>
      </c>
      <c r="N38" s="12"/>
      <c r="O38" s="12"/>
      <c r="P38" s="12"/>
      <c r="Q38" s="12"/>
      <c r="R38" s="12">
        <f t="shared" si="4"/>
        <v>14.08085304830958</v>
      </c>
      <c r="S38" s="12">
        <f t="shared" si="5"/>
        <v>0.70679999999999976</v>
      </c>
      <c r="T38" s="12">
        <f t="shared" si="1"/>
        <v>8.6633548206535949</v>
      </c>
      <c r="U38" s="12"/>
      <c r="V38" s="12"/>
      <c r="W38" s="12"/>
      <c r="X38" s="13"/>
    </row>
    <row r="39" spans="11:24" x14ac:dyDescent="0.25">
      <c r="K39" s="12">
        <f t="shared" si="2"/>
        <v>8.8109942750522627</v>
      </c>
      <c r="L39" s="12">
        <f t="shared" si="3"/>
        <v>0.32933333333333226</v>
      </c>
      <c r="M39" s="12">
        <f t="shared" si="0"/>
        <v>1.8614408832587936</v>
      </c>
      <c r="N39" s="12"/>
      <c r="O39" s="12"/>
      <c r="P39" s="12"/>
      <c r="Q39" s="12"/>
      <c r="R39" s="12">
        <f t="shared" si="4"/>
        <v>13.66767428839896</v>
      </c>
      <c r="S39" s="12">
        <f t="shared" si="5"/>
        <v>0.72199999999999975</v>
      </c>
      <c r="T39" s="12">
        <f t="shared" si="1"/>
        <v>8.6633548206535949</v>
      </c>
      <c r="U39" s="12"/>
      <c r="V39" s="12"/>
      <c r="W39" s="12"/>
      <c r="X39" s="13"/>
    </row>
    <row r="40" spans="11:24" x14ac:dyDescent="0.25">
      <c r="K40" s="12">
        <f t="shared" si="2"/>
        <v>9.5207631308769827</v>
      </c>
      <c r="L40" s="12">
        <f t="shared" si="3"/>
        <v>0.31159999999999893</v>
      </c>
      <c r="M40" s="12">
        <f t="shared" si="0"/>
        <v>1.8614408832587936</v>
      </c>
      <c r="N40" s="12"/>
      <c r="O40" s="12"/>
      <c r="P40" s="12"/>
      <c r="Q40" s="12"/>
      <c r="R40" s="12">
        <f t="shared" si="4"/>
        <v>13.274854218901181</v>
      </c>
      <c r="S40" s="12">
        <f t="shared" si="5"/>
        <v>0.73719999999999974</v>
      </c>
      <c r="T40" s="12">
        <f t="shared" si="1"/>
        <v>8.6633548206535949</v>
      </c>
      <c r="U40" s="12"/>
      <c r="V40" s="12"/>
      <c r="W40" s="12"/>
      <c r="X40" s="13"/>
    </row>
    <row r="41" spans="11:24" x14ac:dyDescent="0.25">
      <c r="K41" s="12">
        <f t="shared" si="2"/>
        <v>10.334527925980161</v>
      </c>
      <c r="L41" s="12">
        <f t="shared" si="3"/>
        <v>0.29386666666666561</v>
      </c>
      <c r="M41" s="12">
        <f t="shared" si="0"/>
        <v>1.8614408832587939</v>
      </c>
      <c r="N41" s="12"/>
      <c r="O41" s="12"/>
      <c r="P41" s="12"/>
      <c r="Q41" s="12"/>
      <c r="R41" s="12">
        <f t="shared" si="4"/>
        <v>12.901000288162479</v>
      </c>
      <c r="S41" s="12">
        <f t="shared" si="5"/>
        <v>0.75239999999999974</v>
      </c>
      <c r="T41" s="12">
        <f t="shared" si="1"/>
        <v>8.6633548206535949</v>
      </c>
      <c r="U41" s="12"/>
      <c r="V41" s="12"/>
      <c r="W41" s="12"/>
      <c r="X41" s="13"/>
    </row>
    <row r="42" spans="11:24" x14ac:dyDescent="0.25">
      <c r="K42" s="12">
        <f t="shared" si="2"/>
        <v>11.275276514017319</v>
      </c>
      <c r="L42" s="12">
        <f t="shared" si="3"/>
        <v>0.27613333333333229</v>
      </c>
      <c r="M42" s="12">
        <f t="shared" si="0"/>
        <v>1.8614408832587936</v>
      </c>
      <c r="N42" s="12"/>
      <c r="O42" s="12"/>
      <c r="P42" s="12"/>
      <c r="Q42" s="12"/>
      <c r="R42" s="12">
        <f t="shared" si="4"/>
        <v>12.54484078097529</v>
      </c>
      <c r="S42" s="12">
        <f t="shared" si="5"/>
        <v>0.76759999999999973</v>
      </c>
      <c r="T42" s="12">
        <f t="shared" si="1"/>
        <v>8.6633548206535949</v>
      </c>
      <c r="U42" s="12"/>
      <c r="V42" s="12"/>
      <c r="W42" s="12"/>
      <c r="X42" s="13"/>
    </row>
    <row r="43" spans="11:24" x14ac:dyDescent="0.25">
      <c r="K43" s="12">
        <f t="shared" si="2"/>
        <v>12.373028928437908</v>
      </c>
      <c r="L43" s="12">
        <f t="shared" si="3"/>
        <v>0.25839999999999896</v>
      </c>
      <c r="M43" s="12">
        <f t="shared" si="0"/>
        <v>1.8614408832587939</v>
      </c>
      <c r="N43" s="12"/>
      <c r="O43" s="12"/>
      <c r="P43" s="12"/>
      <c r="Q43" s="12"/>
      <c r="R43" s="12">
        <f t="shared" si="4"/>
        <v>12.205212199043268</v>
      </c>
      <c r="S43" s="12">
        <f t="shared" si="5"/>
        <v>0.78279999999999972</v>
      </c>
      <c r="T43" s="12">
        <f t="shared" si="1"/>
        <v>8.6633548206535949</v>
      </c>
      <c r="U43" s="12"/>
      <c r="V43" s="12"/>
      <c r="W43" s="12"/>
      <c r="X43" s="13"/>
    </row>
    <row r="44" spans="11:24" x14ac:dyDescent="0.25">
      <c r="K44" s="12">
        <f t="shared" si="2"/>
        <v>13.667674288399031</v>
      </c>
      <c r="L44" s="12">
        <f t="shared" si="3"/>
        <v>0.24066666666666564</v>
      </c>
      <c r="M44" s="12">
        <f t="shared" si="0"/>
        <v>1.8614408832587939</v>
      </c>
      <c r="N44" s="12"/>
      <c r="O44" s="12"/>
      <c r="P44" s="12"/>
      <c r="Q44" s="12"/>
      <c r="R44" s="12">
        <f t="shared" si="4"/>
        <v>11.881048173781805</v>
      </c>
      <c r="S44" s="12">
        <f t="shared" si="5"/>
        <v>0.79799999999999971</v>
      </c>
      <c r="T44" s="12">
        <f t="shared" si="1"/>
        <v>8.6633548206535949</v>
      </c>
      <c r="U44" s="12"/>
      <c r="V44" s="12"/>
      <c r="W44" s="12"/>
      <c r="X44" s="13"/>
    </row>
    <row r="45" spans="11:24" x14ac:dyDescent="0.25">
      <c r="K45" s="12">
        <f t="shared" si="2"/>
        <v>15.213273317271488</v>
      </c>
      <c r="L45" s="12">
        <f t="shared" si="3"/>
        <v>0.22293333333333232</v>
      </c>
      <c r="M45" s="12">
        <f t="shared" si="0"/>
        <v>1.8614408832587939</v>
      </c>
      <c r="N45" s="12"/>
      <c r="O45" s="12"/>
      <c r="P45" s="12"/>
      <c r="Q45" s="12"/>
      <c r="R45" s="12">
        <f t="shared" si="4"/>
        <v>11.571369700323727</v>
      </c>
      <c r="S45" s="12">
        <f t="shared" si="5"/>
        <v>0.8131999999999997</v>
      </c>
      <c r="T45" s="12">
        <f t="shared" si="1"/>
        <v>8.6633548206535949</v>
      </c>
      <c r="U45" s="12"/>
      <c r="V45" s="12"/>
      <c r="W45" s="12"/>
      <c r="X45" s="13"/>
    </row>
    <row r="46" spans="11:24" x14ac:dyDescent="0.25">
      <c r="K46" s="12">
        <f t="shared" si="2"/>
        <v>17.084778597424474</v>
      </c>
      <c r="L46" s="12">
        <f t="shared" si="3"/>
        <v>0.20519999999999899</v>
      </c>
      <c r="M46" s="12">
        <f t="shared" si="0"/>
        <v>1.8614408832587941</v>
      </c>
      <c r="N46" s="12"/>
      <c r="O46" s="12"/>
      <c r="P46" s="12"/>
      <c r="Q46" s="12"/>
      <c r="R46" s="12">
        <f t="shared" si="4"/>
        <v>11.275276514017264</v>
      </c>
      <c r="S46" s="12">
        <f t="shared" si="5"/>
        <v>0.82839999999999969</v>
      </c>
      <c r="T46" s="12">
        <f t="shared" si="1"/>
        <v>8.6633548206535949</v>
      </c>
      <c r="U46" s="12"/>
      <c r="V46" s="12"/>
      <c r="W46" s="12"/>
      <c r="X46" s="13"/>
    </row>
    <row r="47" spans="11:24" x14ac:dyDescent="0.25">
      <c r="K47" s="12">
        <f t="shared" si="2"/>
        <v>19.388894157380584</v>
      </c>
      <c r="L47" s="12">
        <f t="shared" si="3"/>
        <v>0.18746666666666567</v>
      </c>
      <c r="M47" s="12">
        <f t="shared" si="0"/>
        <v>1.8614408832587939</v>
      </c>
      <c r="N47" s="12"/>
      <c r="O47" s="12"/>
      <c r="P47" s="12"/>
      <c r="Q47" s="12"/>
      <c r="R47" s="12">
        <f t="shared" si="4"/>
        <v>10.991939457651005</v>
      </c>
      <c r="S47" s="12">
        <f t="shared" si="5"/>
        <v>0.84359999999999968</v>
      </c>
      <c r="T47" s="12">
        <f t="shared" si="1"/>
        <v>8.6633548206535949</v>
      </c>
      <c r="U47" s="12"/>
      <c r="V47" s="12"/>
      <c r="W47" s="12"/>
      <c r="X47" s="13"/>
    </row>
    <row r="48" spans="11:24" x14ac:dyDescent="0.25">
      <c r="K48" s="12">
        <f t="shared" si="2"/>
        <v>22.28233515455263</v>
      </c>
      <c r="L48" s="12">
        <f t="shared" si="3"/>
        <v>0.16973333333333235</v>
      </c>
      <c r="M48" s="12">
        <f t="shared" si="0"/>
        <v>1.8614408832587939</v>
      </c>
      <c r="N48" s="12"/>
      <c r="O48" s="12"/>
      <c r="P48" s="12"/>
      <c r="Q48" s="12"/>
      <c r="R48" s="12">
        <f t="shared" si="4"/>
        <v>10.720593710121197</v>
      </c>
      <c r="S48" s="12">
        <f t="shared" si="5"/>
        <v>0.85879999999999967</v>
      </c>
      <c r="T48" s="12">
        <f t="shared" si="1"/>
        <v>8.6633548206535949</v>
      </c>
      <c r="U48" s="12"/>
      <c r="V48" s="12"/>
      <c r="W48" s="12"/>
      <c r="X48" s="13"/>
    </row>
    <row r="49" spans="11:24" x14ac:dyDescent="0.25">
      <c r="K49" s="12">
        <f t="shared" si="2"/>
        <v>26.004010117925965</v>
      </c>
      <c r="L49" s="12">
        <f t="shared" si="3"/>
        <v>0.15199999999999902</v>
      </c>
      <c r="M49" s="12">
        <f t="shared" si="0"/>
        <v>1.8614408832587939</v>
      </c>
      <c r="N49" s="12"/>
      <c r="O49" s="12"/>
      <c r="P49" s="12"/>
      <c r="Q49" s="12"/>
      <c r="R49" s="12">
        <f t="shared" si="4"/>
        <v>10.460532766075611</v>
      </c>
      <c r="S49" s="12">
        <f t="shared" si="5"/>
        <v>0.87399999999999967</v>
      </c>
      <c r="T49" s="12">
        <f t="shared" si="1"/>
        <v>8.6633548206535949</v>
      </c>
      <c r="U49" s="12"/>
      <c r="V49" s="12"/>
      <c r="W49" s="12"/>
      <c r="X49" s="13"/>
    </row>
    <row r="50" spans="11:24" x14ac:dyDescent="0.25">
      <c r="K50" s="12">
        <f t="shared" si="2"/>
        <v>30.93505214200621</v>
      </c>
      <c r="L50" s="12">
        <f t="shared" si="3"/>
        <v>0.1342666666666657</v>
      </c>
      <c r="M50" s="12">
        <f t="shared" si="0"/>
        <v>1.8614408832587939</v>
      </c>
      <c r="N50" s="12"/>
      <c r="O50" s="12"/>
      <c r="P50" s="12"/>
      <c r="Q50" s="12"/>
      <c r="R50" s="12">
        <f t="shared" si="4"/>
        <v>10.211103071873875</v>
      </c>
      <c r="S50" s="12">
        <f t="shared" si="5"/>
        <v>0.88919999999999966</v>
      </c>
      <c r="T50" s="12">
        <f t="shared" si="1"/>
        <v>8.6633548206535949</v>
      </c>
      <c r="U50" s="12"/>
      <c r="V50" s="12"/>
      <c r="W50" s="12"/>
      <c r="X50" s="13"/>
    </row>
    <row r="51" spans="11:24" x14ac:dyDescent="0.25">
      <c r="K51" s="12">
        <f t="shared" si="2"/>
        <v>37.71889571301071</v>
      </c>
      <c r="L51" s="12">
        <f t="shared" si="3"/>
        <v>0.11653333333333236</v>
      </c>
      <c r="M51" s="12">
        <f t="shared" si="0"/>
        <v>1.8614408832587939</v>
      </c>
      <c r="N51" s="12"/>
      <c r="O51" s="12"/>
      <c r="P51" s="12"/>
      <c r="Q51" s="12"/>
      <c r="R51" s="12">
        <f t="shared" si="4"/>
        <v>9.9716992365214931</v>
      </c>
      <c r="S51" s="12">
        <f t="shared" si="5"/>
        <v>0.90439999999999965</v>
      </c>
      <c r="T51" s="12">
        <f t="shared" si="1"/>
        <v>8.6633548206535949</v>
      </c>
      <c r="U51" s="12"/>
      <c r="V51" s="12"/>
      <c r="W51" s="12"/>
      <c r="X51" s="13"/>
    </row>
    <row r="52" spans="11:24" x14ac:dyDescent="0.25">
      <c r="K52" s="12">
        <f t="shared" si="2"/>
        <v>47.523619910529064</v>
      </c>
      <c r="L52" s="12">
        <f t="shared" si="3"/>
        <v>9.8799999999999027E-2</v>
      </c>
      <c r="M52" s="12">
        <f t="shared" si="0"/>
        <v>1.8614408832587939</v>
      </c>
      <c r="N52" s="12"/>
      <c r="O52" s="12"/>
      <c r="P52" s="12"/>
      <c r="Q52" s="12"/>
      <c r="R52" s="12">
        <f t="shared" si="4"/>
        <v>9.7417597474900592</v>
      </c>
      <c r="S52" s="12">
        <f t="shared" si="5"/>
        <v>0.91959999999999964</v>
      </c>
      <c r="T52" s="12">
        <f t="shared" si="1"/>
        <v>8.6633548206535949</v>
      </c>
      <c r="U52" s="12"/>
      <c r="V52" s="12"/>
      <c r="W52" s="12"/>
      <c r="X52" s="13"/>
    </row>
    <row r="53" spans="11:24" x14ac:dyDescent="0.25">
      <c r="K53" s="12">
        <f t="shared" si="2"/>
        <v>62.685351046479525</v>
      </c>
      <c r="L53" s="12">
        <f t="shared" si="3"/>
        <v>8.106666666666569E-2</v>
      </c>
      <c r="M53" s="12">
        <f t="shared" si="0"/>
        <v>1.8614408832587939</v>
      </c>
      <c r="N53" s="12"/>
      <c r="O53" s="12"/>
      <c r="P53" s="12"/>
      <c r="Q53" s="12"/>
      <c r="R53" s="12">
        <f t="shared" si="4"/>
        <v>9.5207631308769436</v>
      </c>
      <c r="S53" s="12">
        <f t="shared" si="5"/>
        <v>0.93479999999999963</v>
      </c>
      <c r="T53" s="12">
        <f t="shared" si="1"/>
        <v>8.6633548206535949</v>
      </c>
      <c r="U53" s="12"/>
      <c r="V53" s="12"/>
      <c r="W53" s="12"/>
      <c r="X53" s="13"/>
    </row>
    <row r="54" spans="11:24" x14ac:dyDescent="0.25">
      <c r="K54" s="12">
        <f>K4*C8^G5</f>
        <v>88.558480515638891</v>
      </c>
      <c r="L54" s="12">
        <f>C6/C8</f>
        <v>6.3333333333333325E-2</v>
      </c>
      <c r="M54" s="12">
        <f>K54*L54^$G$5</f>
        <v>1.8614408832587939</v>
      </c>
      <c r="N54" s="12"/>
      <c r="O54" s="12"/>
      <c r="P54" s="12"/>
      <c r="Q54" s="12"/>
      <c r="R54" s="12">
        <f>R4*(S4/S54)^G5</f>
        <v>9.3082245034683044</v>
      </c>
      <c r="S54" s="12">
        <f>L4</f>
        <v>0.95</v>
      </c>
      <c r="T54" s="12">
        <f>R54*S54^$G$5</f>
        <v>8.6633548206535949</v>
      </c>
      <c r="U54" s="12"/>
      <c r="V54" s="12"/>
      <c r="W54" s="12"/>
      <c r="X54" s="13"/>
    </row>
  </sheetData>
  <sheetProtection algorithmName="SHA-512" hashValue="YdzAuseLc9vkWMevLu21RB8vmBGR1wdfQvCP/CoK2X2Gto8hOLXaX7UBrpWw+X2yjAMpbnzbcjE21AeRPHMavA==" saltValue="UKCx0Z6xjyKgVl+XV9W/mw==" spinCount="100000" sheet="1" objects="1" scenarios="1"/>
  <mergeCells count="6">
    <mergeCell ref="V2:W2"/>
    <mergeCell ref="B2:D2"/>
    <mergeCell ref="F2:H2"/>
    <mergeCell ref="K2:M2"/>
    <mergeCell ref="O2:P2"/>
    <mergeCell ref="R2:T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Diesel proces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Koster</dc:creator>
  <cp:lastModifiedBy>Gebruiker</cp:lastModifiedBy>
  <dcterms:created xsi:type="dcterms:W3CDTF">2013-09-03T19:15:53Z</dcterms:created>
  <dcterms:modified xsi:type="dcterms:W3CDTF">2020-12-16T10:41:52Z</dcterms:modified>
</cp:coreProperties>
</file>