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ebsite\Downloads\Excel rekenmodellen\nieuwe modellen\"/>
    </mc:Choice>
  </mc:AlternateContent>
  <xr:revisionPtr revIDLastSave="0" documentId="13_ncr:1_{3C38EC32-C8FA-4298-887E-C8FD9DA72C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tto proces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5" i="2" l="1"/>
  <c r="L54" i="2"/>
  <c r="K4" i="2"/>
  <c r="L4" i="2"/>
  <c r="S54" i="2" s="1"/>
  <c r="W4" i="2" s="1"/>
  <c r="W5" i="2" s="1"/>
  <c r="G5" i="2"/>
  <c r="G3" i="2"/>
  <c r="G4" i="2" s="1"/>
  <c r="L5" i="2" l="1"/>
  <c r="L6" i="2" s="1"/>
  <c r="L7" i="2" s="1"/>
  <c r="L8" i="2" s="1"/>
  <c r="L9" i="2" s="1"/>
  <c r="L10" i="2" s="1"/>
  <c r="L11" i="2" s="1"/>
  <c r="P4" i="2"/>
  <c r="P5" i="2" s="1"/>
  <c r="M4" i="2"/>
  <c r="K54" i="2"/>
  <c r="G13" i="2" s="1"/>
  <c r="S4" i="2" l="1"/>
  <c r="L12" i="2"/>
  <c r="K11" i="2"/>
  <c r="K10" i="2"/>
  <c r="K5" i="2"/>
  <c r="M5" i="2" s="1"/>
  <c r="K8" i="2"/>
  <c r="M8" i="2" s="1"/>
  <c r="K6" i="2"/>
  <c r="M6" i="2" s="1"/>
  <c r="K7" i="2"/>
  <c r="M7" i="2" s="1"/>
  <c r="K9" i="2"/>
  <c r="O4" i="2"/>
  <c r="O5" i="2" s="1"/>
  <c r="R4" i="2" s="1"/>
  <c r="G6" i="2"/>
  <c r="G7" i="2" s="1"/>
  <c r="G8" i="2" s="1"/>
  <c r="G10" i="2" s="1"/>
  <c r="M54" i="2"/>
  <c r="S5" i="2" l="1"/>
  <c r="S6" i="2" s="1"/>
  <c r="S7" i="2" s="1"/>
  <c r="S8" i="2" s="1"/>
  <c r="S9" i="2" s="1"/>
  <c r="S10" i="2" s="1"/>
  <c r="S11" i="2" s="1"/>
  <c r="S12" i="2" s="1"/>
  <c r="S13" i="2" s="1"/>
  <c r="S14" i="2" s="1"/>
  <c r="S15" i="2" s="1"/>
  <c r="S16" i="2" s="1"/>
  <c r="S17" i="2" s="1"/>
  <c r="S18" i="2" s="1"/>
  <c r="S19" i="2" s="1"/>
  <c r="S20" i="2" s="1"/>
  <c r="S21" i="2" s="1"/>
  <c r="S22" i="2" s="1"/>
  <c r="S23" i="2" s="1"/>
  <c r="S24" i="2" s="1"/>
  <c r="S25" i="2" s="1"/>
  <c r="S26" i="2" s="1"/>
  <c r="S27" i="2" s="1"/>
  <c r="S28" i="2" s="1"/>
  <c r="S29" i="2" s="1"/>
  <c r="S30" i="2" s="1"/>
  <c r="S31" i="2" s="1"/>
  <c r="S32" i="2" s="1"/>
  <c r="S33" i="2" s="1"/>
  <c r="S34" i="2" s="1"/>
  <c r="S35" i="2" s="1"/>
  <c r="S36" i="2" s="1"/>
  <c r="S37" i="2" s="1"/>
  <c r="S38" i="2" s="1"/>
  <c r="S39" i="2" s="1"/>
  <c r="S40" i="2" s="1"/>
  <c r="S41" i="2" s="1"/>
  <c r="S42" i="2" s="1"/>
  <c r="S43" i="2" s="1"/>
  <c r="S44" i="2" s="1"/>
  <c r="S45" i="2" s="1"/>
  <c r="S46" i="2" s="1"/>
  <c r="S47" i="2" s="1"/>
  <c r="S48" i="2" s="1"/>
  <c r="S49" i="2" s="1"/>
  <c r="S50" i="2" s="1"/>
  <c r="S51" i="2" s="1"/>
  <c r="S52" i="2" s="1"/>
  <c r="S53" i="2" s="1"/>
  <c r="T4" i="2"/>
  <c r="L13" i="2"/>
  <c r="K12" i="2"/>
  <c r="G9" i="2"/>
  <c r="M9" i="2"/>
  <c r="C13" i="2" l="1"/>
  <c r="C14" i="2" s="1"/>
  <c r="G11" i="2"/>
  <c r="G12" i="2" s="1"/>
  <c r="R54" i="2"/>
  <c r="V4" i="2" s="1"/>
  <c r="G14" i="2" s="1"/>
  <c r="L14" i="2"/>
  <c r="K13" i="2"/>
  <c r="R21" i="2"/>
  <c r="T21" i="2" s="1"/>
  <c r="R37" i="2"/>
  <c r="T37" i="2" s="1"/>
  <c r="R53" i="2"/>
  <c r="T53" i="2" s="1"/>
  <c r="R18" i="2"/>
  <c r="T18" i="2" s="1"/>
  <c r="R34" i="2"/>
  <c r="T34" i="2" s="1"/>
  <c r="R50" i="2"/>
  <c r="T50" i="2" s="1"/>
  <c r="R7" i="2"/>
  <c r="T7" i="2" s="1"/>
  <c r="R27" i="2"/>
  <c r="T27" i="2" s="1"/>
  <c r="R47" i="2"/>
  <c r="T47" i="2" s="1"/>
  <c r="R16" i="2"/>
  <c r="T16" i="2" s="1"/>
  <c r="R32" i="2"/>
  <c r="T32" i="2" s="1"/>
  <c r="R48" i="2"/>
  <c r="T48" i="2" s="1"/>
  <c r="R33" i="2"/>
  <c r="T33" i="2" s="1"/>
  <c r="R49" i="2"/>
  <c r="T49" i="2" s="1"/>
  <c r="R14" i="2"/>
  <c r="T14" i="2" s="1"/>
  <c r="R30" i="2"/>
  <c r="T30" i="2" s="1"/>
  <c r="R43" i="2"/>
  <c r="T43" i="2" s="1"/>
  <c r="R23" i="2"/>
  <c r="T23" i="2" s="1"/>
  <c r="R12" i="2"/>
  <c r="T12" i="2" s="1"/>
  <c r="R9" i="2"/>
  <c r="T9" i="2" s="1"/>
  <c r="R25" i="2"/>
  <c r="T25" i="2" s="1"/>
  <c r="R41" i="2"/>
  <c r="T41" i="2" s="1"/>
  <c r="R6" i="2"/>
  <c r="T6" i="2" s="1"/>
  <c r="R22" i="2"/>
  <c r="T22" i="2" s="1"/>
  <c r="R38" i="2"/>
  <c r="T38" i="2" s="1"/>
  <c r="R5" i="2"/>
  <c r="T5" i="2" s="1"/>
  <c r="R11" i="2"/>
  <c r="T11" i="2" s="1"/>
  <c r="R31" i="2"/>
  <c r="T31" i="2" s="1"/>
  <c r="R51" i="2"/>
  <c r="T51" i="2" s="1"/>
  <c r="R20" i="2"/>
  <c r="T20" i="2" s="1"/>
  <c r="R36" i="2"/>
  <c r="T36" i="2" s="1"/>
  <c r="R52" i="2"/>
  <c r="T52" i="2" s="1"/>
  <c r="R44" i="2"/>
  <c r="T44" i="2" s="1"/>
  <c r="R13" i="2"/>
  <c r="T13" i="2" s="1"/>
  <c r="R29" i="2"/>
  <c r="T29" i="2" s="1"/>
  <c r="R45" i="2"/>
  <c r="T45" i="2" s="1"/>
  <c r="R10" i="2"/>
  <c r="T10" i="2" s="1"/>
  <c r="R26" i="2"/>
  <c r="T26" i="2" s="1"/>
  <c r="R42" i="2"/>
  <c r="T42" i="2" s="1"/>
  <c r="R19" i="2"/>
  <c r="T19" i="2" s="1"/>
  <c r="R15" i="2"/>
  <c r="T15" i="2" s="1"/>
  <c r="R35" i="2"/>
  <c r="T35" i="2" s="1"/>
  <c r="R8" i="2"/>
  <c r="T8" i="2" s="1"/>
  <c r="R24" i="2"/>
  <c r="T24" i="2" s="1"/>
  <c r="R40" i="2"/>
  <c r="T40" i="2" s="1"/>
  <c r="R17" i="2"/>
  <c r="T17" i="2" s="1"/>
  <c r="R46" i="2"/>
  <c r="T46" i="2" s="1"/>
  <c r="R39" i="2"/>
  <c r="T39" i="2" s="1"/>
  <c r="R28" i="2"/>
  <c r="T28" i="2" s="1"/>
  <c r="M10" i="2"/>
  <c r="T54" i="2" l="1"/>
  <c r="G15" i="2"/>
  <c r="L15" i="2"/>
  <c r="K14" i="2"/>
  <c r="M14" i="2" s="1"/>
  <c r="M11" i="2"/>
  <c r="L16" i="2" l="1"/>
  <c r="K15" i="2"/>
  <c r="M15" i="2" s="1"/>
  <c r="M13" i="2"/>
  <c r="M12" i="2"/>
  <c r="L17" i="2" l="1"/>
  <c r="K16" i="2"/>
  <c r="M16" i="2" s="1"/>
  <c r="L18" i="2" l="1"/>
  <c r="K17" i="2"/>
  <c r="M17" i="2" s="1"/>
  <c r="L19" i="2" l="1"/>
  <c r="K18" i="2"/>
  <c r="M18" i="2" s="1"/>
  <c r="L20" i="2" l="1"/>
  <c r="K19" i="2"/>
  <c r="M19" i="2" s="1"/>
  <c r="L21" i="2" l="1"/>
  <c r="K20" i="2"/>
  <c r="M20" i="2" s="1"/>
  <c r="L22" i="2" l="1"/>
  <c r="K21" i="2"/>
  <c r="M21" i="2" s="1"/>
  <c r="L23" i="2" l="1"/>
  <c r="K22" i="2"/>
  <c r="M22" i="2" s="1"/>
  <c r="L24" i="2" l="1"/>
  <c r="K23" i="2"/>
  <c r="M23" i="2" s="1"/>
  <c r="L25" i="2" l="1"/>
  <c r="K24" i="2"/>
  <c r="M24" i="2" s="1"/>
  <c r="L26" i="2" l="1"/>
  <c r="K25" i="2"/>
  <c r="M25" i="2" s="1"/>
  <c r="L27" i="2" l="1"/>
  <c r="K26" i="2"/>
  <c r="M26" i="2" s="1"/>
  <c r="L28" i="2" l="1"/>
  <c r="K27" i="2"/>
  <c r="M27" i="2" s="1"/>
  <c r="L29" i="2" l="1"/>
  <c r="K28" i="2"/>
  <c r="M28" i="2" s="1"/>
  <c r="L30" i="2" l="1"/>
  <c r="K29" i="2"/>
  <c r="M29" i="2" s="1"/>
  <c r="L31" i="2" l="1"/>
  <c r="K30" i="2"/>
  <c r="M30" i="2" s="1"/>
  <c r="L32" i="2" l="1"/>
  <c r="K31" i="2"/>
  <c r="M31" i="2" s="1"/>
  <c r="L33" i="2" l="1"/>
  <c r="K32" i="2"/>
  <c r="M32" i="2" s="1"/>
  <c r="L34" i="2" l="1"/>
  <c r="K33" i="2"/>
  <c r="M33" i="2" s="1"/>
  <c r="L35" i="2" l="1"/>
  <c r="K34" i="2"/>
  <c r="M34" i="2" s="1"/>
  <c r="L36" i="2" l="1"/>
  <c r="K35" i="2"/>
  <c r="M35" i="2" s="1"/>
  <c r="L37" i="2" l="1"/>
  <c r="K36" i="2"/>
  <c r="M36" i="2" s="1"/>
  <c r="L38" i="2" l="1"/>
  <c r="K37" i="2"/>
  <c r="M37" i="2" s="1"/>
  <c r="L39" i="2" l="1"/>
  <c r="K38" i="2"/>
  <c r="M38" i="2" s="1"/>
  <c r="L40" i="2" l="1"/>
  <c r="K39" i="2"/>
  <c r="M39" i="2" s="1"/>
  <c r="L41" i="2" l="1"/>
  <c r="K40" i="2"/>
  <c r="M40" i="2" s="1"/>
  <c r="L42" i="2" l="1"/>
  <c r="K41" i="2"/>
  <c r="M41" i="2" s="1"/>
  <c r="L43" i="2" l="1"/>
  <c r="K42" i="2"/>
  <c r="M42" i="2" s="1"/>
  <c r="L44" i="2" l="1"/>
  <c r="K43" i="2"/>
  <c r="M43" i="2" s="1"/>
  <c r="L45" i="2" l="1"/>
  <c r="K44" i="2"/>
  <c r="M44" i="2" s="1"/>
  <c r="L46" i="2" l="1"/>
  <c r="K45" i="2"/>
  <c r="M45" i="2" s="1"/>
  <c r="L47" i="2" l="1"/>
  <c r="K46" i="2"/>
  <c r="M46" i="2" s="1"/>
  <c r="L48" i="2" l="1"/>
  <c r="K47" i="2"/>
  <c r="M47" i="2" s="1"/>
  <c r="L49" i="2" l="1"/>
  <c r="K48" i="2"/>
  <c r="M48" i="2" s="1"/>
  <c r="L50" i="2" l="1"/>
  <c r="K49" i="2"/>
  <c r="M49" i="2" s="1"/>
  <c r="L51" i="2" l="1"/>
  <c r="K50" i="2"/>
  <c r="M50" i="2" s="1"/>
  <c r="L52" i="2" l="1"/>
  <c r="K51" i="2"/>
  <c r="M51" i="2" s="1"/>
  <c r="L53" i="2" l="1"/>
  <c r="K53" i="2" s="1"/>
  <c r="M53" i="2" s="1"/>
  <c r="K52" i="2"/>
  <c r="M52" i="2" s="1"/>
</calcChain>
</file>

<file path=xl/sharedStrings.xml><?xml version="1.0" encoding="utf-8"?>
<sst xmlns="http://schemas.openxmlformats.org/spreadsheetml/2006/main" count="63" uniqueCount="44">
  <si>
    <t>p</t>
  </si>
  <si>
    <t>K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</si>
  <si>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</si>
  <si>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Epsilon</t>
  </si>
  <si>
    <t>Drukverhouding</t>
  </si>
  <si>
    <t>1 ------&gt; 2  n = k</t>
  </si>
  <si>
    <r>
      <t>R</t>
    </r>
    <r>
      <rPr>
        <vertAlign val="subscript"/>
        <sz val="11"/>
        <color theme="1"/>
        <rFont val="Calibri"/>
        <family val="2"/>
        <scheme val="minor"/>
      </rPr>
      <t>s</t>
    </r>
  </si>
  <si>
    <r>
      <t>c</t>
    </r>
    <r>
      <rPr>
        <vertAlign val="subscript"/>
        <sz val="11"/>
        <color theme="1"/>
        <rFont val="Calibri"/>
        <family val="2"/>
        <scheme val="minor"/>
      </rPr>
      <t>p</t>
    </r>
  </si>
  <si>
    <r>
      <t>c</t>
    </r>
    <r>
      <rPr>
        <vertAlign val="subscript"/>
        <sz val="11"/>
        <color theme="1"/>
        <rFont val="Calibri"/>
        <family val="2"/>
        <scheme val="minor"/>
      </rPr>
      <t>v</t>
    </r>
  </si>
  <si>
    <t>kg</t>
  </si>
  <si>
    <t>m</t>
  </si>
  <si>
    <r>
      <t xml:space="preserve">Q </t>
    </r>
    <r>
      <rPr>
        <vertAlign val="subscript"/>
        <sz val="11"/>
        <color theme="1"/>
        <rFont val="Calibri"/>
        <family val="2"/>
        <scheme val="minor"/>
      </rPr>
      <t>2 - 3</t>
    </r>
  </si>
  <si>
    <t>kJ</t>
  </si>
  <si>
    <t>%</t>
  </si>
  <si>
    <t>J/(kg.K)</t>
  </si>
  <si>
    <t>Bara</t>
  </si>
  <si>
    <r>
      <t>W</t>
    </r>
    <r>
      <rPr>
        <vertAlign val="subscript"/>
        <sz val="11"/>
        <color theme="1"/>
        <rFont val="Calibri"/>
        <family val="2"/>
        <scheme val="minor"/>
      </rPr>
      <t>1-2</t>
    </r>
    <r>
      <rPr>
        <sz val="11"/>
        <color theme="1"/>
        <rFont val="Calibri"/>
        <family val="2"/>
        <scheme val="minor"/>
      </rPr>
      <t xml:space="preserve"> </t>
    </r>
  </si>
  <si>
    <r>
      <t>W</t>
    </r>
    <r>
      <rPr>
        <vertAlign val="subscript"/>
        <sz val="11"/>
        <color theme="1"/>
        <rFont val="Calibri"/>
        <family val="2"/>
        <scheme val="minor"/>
      </rPr>
      <t>3-4</t>
    </r>
    <r>
      <rPr>
        <sz val="11"/>
        <color theme="1"/>
        <rFont val="Calibri"/>
        <family val="2"/>
        <scheme val="minor"/>
      </rPr>
      <t xml:space="preserve"> </t>
    </r>
  </si>
  <si>
    <t>kJ/kg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</si>
  <si>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</si>
  <si>
    <t>kg/injectie</t>
  </si>
  <si>
    <t>gr/injectie</t>
  </si>
  <si>
    <t xml:space="preserve">Input gegevens </t>
  </si>
  <si>
    <t>Output gegevens</t>
  </si>
  <si>
    <r>
      <t>p</t>
    </r>
    <r>
      <rPr>
        <vertAlign val="subscript"/>
        <sz val="11"/>
        <color theme="1"/>
        <rFont val="Calibri"/>
        <family val="2"/>
        <scheme val="minor"/>
      </rPr>
      <t>1</t>
    </r>
  </si>
  <si>
    <r>
      <t>V</t>
    </r>
    <r>
      <rPr>
        <vertAlign val="subscript"/>
        <sz val="11"/>
        <color theme="1"/>
        <rFont val="Calibri"/>
        <family val="2"/>
        <scheme val="minor"/>
      </rPr>
      <t>1</t>
    </r>
  </si>
  <si>
    <r>
      <t>T</t>
    </r>
    <r>
      <rPr>
        <vertAlign val="subscript"/>
        <sz val="11"/>
        <color theme="1"/>
        <rFont val="Calibri"/>
        <family val="2"/>
        <scheme val="minor"/>
      </rPr>
      <t>1</t>
    </r>
  </si>
  <si>
    <t>-</t>
  </si>
  <si>
    <t>isentroop 1</t>
  </si>
  <si>
    <t>v</t>
  </si>
  <si>
    <t>c</t>
  </si>
  <si>
    <t>isochoor 1</t>
  </si>
  <si>
    <t>isentroop 2</t>
  </si>
  <si>
    <t>isochoor 2</t>
  </si>
  <si>
    <r>
      <t>T</t>
    </r>
    <r>
      <rPr>
        <vertAlign val="subscript"/>
        <sz val="11"/>
        <color theme="1"/>
        <rFont val="Calibri"/>
        <family val="2"/>
        <scheme val="minor"/>
      </rPr>
      <t>2</t>
    </r>
  </si>
  <si>
    <r>
      <t>T</t>
    </r>
    <r>
      <rPr>
        <vertAlign val="subscript"/>
        <sz val="11"/>
        <color theme="1"/>
        <rFont val="Calibri"/>
        <family val="2"/>
        <scheme val="minor"/>
      </rPr>
      <t>3</t>
    </r>
  </si>
  <si>
    <r>
      <t>T</t>
    </r>
    <r>
      <rPr>
        <vertAlign val="subscript"/>
        <sz val="11"/>
        <color theme="1"/>
        <rFont val="Calibri"/>
        <family val="2"/>
        <scheme val="minor"/>
      </rPr>
      <t>4</t>
    </r>
  </si>
  <si>
    <t xml:space="preserve">Σ  Q </t>
  </si>
  <si>
    <t xml:space="preserve">ɳ       </t>
  </si>
  <si>
    <t>Σ W</t>
  </si>
  <si>
    <t>Brandstof</t>
  </si>
  <si>
    <r>
      <t>m</t>
    </r>
    <r>
      <rPr>
        <vertAlign val="subscript"/>
        <sz val="11"/>
        <color theme="1"/>
        <rFont val="Calibri"/>
        <family val="2"/>
        <scheme val="minor"/>
      </rPr>
      <t>b totaal</t>
    </r>
    <r>
      <rPr>
        <sz val="11"/>
        <color theme="1"/>
        <rFont val="Calibri"/>
        <family val="2"/>
        <scheme val="minor"/>
      </rPr>
      <t xml:space="preserve">   </t>
    </r>
  </si>
  <si>
    <r>
      <t>m</t>
    </r>
    <r>
      <rPr>
        <vertAlign val="subscript"/>
        <sz val="11"/>
        <color theme="1"/>
        <rFont val="Calibri"/>
        <family val="2"/>
        <scheme val="minor"/>
      </rPr>
      <t>b 2 ---&gt; 3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</si>
  <si>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Q </t>
    </r>
    <r>
      <rPr>
        <vertAlign val="subscript"/>
        <sz val="11"/>
        <color theme="1"/>
        <rFont val="Calibri"/>
        <family val="2"/>
        <scheme val="minor"/>
      </rPr>
      <t xml:space="preserve">4 - 1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</si>
</sst>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hidden="1"/>
    </xf>
    <xf numFmtId="0" fontId="0" fillId="5" borderId="4" xfId="0" applyFill="1" applyBorder="1" applyProtection="1">
      <protection hidden="1"/>
    </xf>
    <xf numFmtId="0" fontId="0" fillId="5" borderId="5" xfId="0" applyFill="1" applyBorder="1" applyProtection="1">
      <protection hidden="1"/>
    </xf>
    <xf numFmtId="0" fontId="0" fillId="5" borderId="6" xfId="0" applyFill="1" applyBorder="1" applyProtection="1">
      <protection hidden="1"/>
    </xf>
    <xf numFmtId="0" fontId="0" fillId="5" borderId="7" xfId="0" applyFill="1" applyBorder="1" applyAlignment="1" applyProtection="1">
      <alignment horizontal="center"/>
      <protection hidden="1"/>
    </xf>
    <xf numFmtId="0" fontId="0" fillId="5" borderId="8" xfId="0" applyFill="1" applyBorder="1" applyAlignment="1" applyProtection="1">
      <alignment horizontal="center"/>
      <protection hidden="1"/>
    </xf>
    <xf numFmtId="0" fontId="0" fillId="5" borderId="15" xfId="0" applyFill="1" applyBorder="1" applyProtection="1">
      <protection hidden="1"/>
    </xf>
    <xf numFmtId="16" fontId="0" fillId="5" borderId="5" xfId="0" applyNumberFormat="1" applyFill="1" applyBorder="1" applyProtection="1">
      <protection hidden="1"/>
    </xf>
    <xf numFmtId="0" fontId="3" fillId="5" borderId="5" xfId="0" applyFont="1" applyFill="1" applyBorder="1" applyProtection="1">
      <protection hidden="1"/>
    </xf>
    <xf numFmtId="0" fontId="0" fillId="5" borderId="17" xfId="0" applyFill="1" applyBorder="1" applyAlignment="1" applyProtection="1">
      <alignment horizontal="center"/>
      <protection hidden="1"/>
    </xf>
    <xf numFmtId="0" fontId="0" fillId="5" borderId="17" xfId="0" applyFill="1" applyBorder="1" applyProtection="1">
      <protection hidden="1"/>
    </xf>
    <xf numFmtId="0" fontId="0" fillId="5" borderId="8" xfId="0" applyFill="1" applyBorder="1" applyProtection="1">
      <protection hidden="1"/>
    </xf>
    <xf numFmtId="0" fontId="0" fillId="5" borderId="9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0" fillId="5" borderId="5" xfId="0" applyFill="1" applyBorder="1" applyAlignment="1" applyProtection="1">
      <protection hidden="1"/>
    </xf>
    <xf numFmtId="0" fontId="0" fillId="3" borderId="11" xfId="0" applyFill="1" applyBorder="1" applyAlignment="1" applyProtection="1">
      <protection hidden="1"/>
    </xf>
    <xf numFmtId="0" fontId="0" fillId="3" borderId="12" xfId="0" applyFill="1" applyBorder="1" applyAlignment="1" applyProtection="1">
      <protection hidden="1"/>
    </xf>
    <xf numFmtId="0" fontId="0" fillId="5" borderId="6" xfId="0" applyFill="1" applyBorder="1" applyAlignment="1" applyProtection="1">
      <protection hidden="1"/>
    </xf>
    <xf numFmtId="0" fontId="0" fillId="5" borderId="9" xfId="0" applyFill="1" applyBorder="1" applyAlignment="1" applyProtection="1">
      <alignment horizontal="center"/>
      <protection hidden="1"/>
    </xf>
    <xf numFmtId="0" fontId="0" fillId="2" borderId="11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center"/>
      <protection hidden="1"/>
    </xf>
    <xf numFmtId="0" fontId="0" fillId="4" borderId="3" xfId="0" applyFill="1" applyBorder="1" applyAlignment="1" applyProtection="1">
      <alignment horizontal="center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0" fillId="4" borderId="16" xfId="0" applyFill="1" applyBorder="1" applyAlignment="1" applyProtection="1">
      <alignment horizontal="center"/>
      <protection hidden="1"/>
    </xf>
    <xf numFmtId="0" fontId="0" fillId="4" borderId="14" xfId="0" applyFill="1" applyBorder="1" applyAlignment="1" applyProtection="1">
      <alignment horizontal="center"/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Otto proces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'Otto proces'!$K$2</c:f>
              <c:strCache>
                <c:ptCount val="1"/>
                <c:pt idx="0">
                  <c:v>isentroop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'Otto proces'!$L$4:$L$54</c:f>
              <c:numCache>
                <c:formatCode>General</c:formatCode>
                <c:ptCount val="51"/>
                <c:pt idx="0">
                  <c:v>0.2</c:v>
                </c:pt>
                <c:pt idx="1">
                  <c:v>0.19644444444444445</c:v>
                </c:pt>
                <c:pt idx="2">
                  <c:v>0.19288888888888889</c:v>
                </c:pt>
                <c:pt idx="3">
                  <c:v>0.18933333333333333</c:v>
                </c:pt>
                <c:pt idx="4">
                  <c:v>0.18577777777777776</c:v>
                </c:pt>
                <c:pt idx="5">
                  <c:v>0.1822222222222222</c:v>
                </c:pt>
                <c:pt idx="6">
                  <c:v>0.17866666666666664</c:v>
                </c:pt>
                <c:pt idx="7">
                  <c:v>0.17511111111111108</c:v>
                </c:pt>
                <c:pt idx="8">
                  <c:v>0.17155555555555552</c:v>
                </c:pt>
                <c:pt idx="9">
                  <c:v>0.16799999999999995</c:v>
                </c:pt>
                <c:pt idx="10">
                  <c:v>0.16444444444444439</c:v>
                </c:pt>
                <c:pt idx="11">
                  <c:v>0.16088888888888883</c:v>
                </c:pt>
                <c:pt idx="12">
                  <c:v>0.15733333333333327</c:v>
                </c:pt>
                <c:pt idx="13">
                  <c:v>0.15377777777777771</c:v>
                </c:pt>
                <c:pt idx="14">
                  <c:v>0.15022222222222215</c:v>
                </c:pt>
                <c:pt idx="15">
                  <c:v>0.14666666666666658</c:v>
                </c:pt>
                <c:pt idx="16">
                  <c:v>0.14311111111111102</c:v>
                </c:pt>
                <c:pt idx="17">
                  <c:v>0.13955555555555546</c:v>
                </c:pt>
                <c:pt idx="18">
                  <c:v>0.1359999999999999</c:v>
                </c:pt>
                <c:pt idx="19">
                  <c:v>0.13244444444444434</c:v>
                </c:pt>
                <c:pt idx="20">
                  <c:v>0.12888888888888878</c:v>
                </c:pt>
                <c:pt idx="21">
                  <c:v>0.12533333333333321</c:v>
                </c:pt>
                <c:pt idx="22">
                  <c:v>0.12177777777777765</c:v>
                </c:pt>
                <c:pt idx="23">
                  <c:v>0.11822222222222209</c:v>
                </c:pt>
                <c:pt idx="24">
                  <c:v>0.11466666666666653</c:v>
                </c:pt>
                <c:pt idx="25">
                  <c:v>0.11111111111111097</c:v>
                </c:pt>
                <c:pt idx="26">
                  <c:v>0.1075555555555554</c:v>
                </c:pt>
                <c:pt idx="27">
                  <c:v>0.10399999999999984</c:v>
                </c:pt>
                <c:pt idx="28">
                  <c:v>0.10044444444444428</c:v>
                </c:pt>
                <c:pt idx="29">
                  <c:v>9.6888888888888719E-2</c:v>
                </c:pt>
                <c:pt idx="30">
                  <c:v>9.3333333333333157E-2</c:v>
                </c:pt>
                <c:pt idx="31">
                  <c:v>8.9777777777777595E-2</c:v>
                </c:pt>
                <c:pt idx="32">
                  <c:v>8.6222222222222034E-2</c:v>
                </c:pt>
                <c:pt idx="33">
                  <c:v>8.2666666666666472E-2</c:v>
                </c:pt>
                <c:pt idx="34">
                  <c:v>7.911111111111091E-2</c:v>
                </c:pt>
                <c:pt idx="35">
                  <c:v>7.5555555555555348E-2</c:v>
                </c:pt>
                <c:pt idx="36">
                  <c:v>7.1999999999999786E-2</c:v>
                </c:pt>
                <c:pt idx="37">
                  <c:v>6.8444444444444225E-2</c:v>
                </c:pt>
                <c:pt idx="38">
                  <c:v>6.4888888888888663E-2</c:v>
                </c:pt>
                <c:pt idx="39">
                  <c:v>6.1333333333333108E-2</c:v>
                </c:pt>
                <c:pt idx="40">
                  <c:v>5.7777777777777553E-2</c:v>
                </c:pt>
                <c:pt idx="41">
                  <c:v>5.4222222222221998E-2</c:v>
                </c:pt>
                <c:pt idx="42">
                  <c:v>5.0666666666666443E-2</c:v>
                </c:pt>
                <c:pt idx="43">
                  <c:v>4.7111111111110889E-2</c:v>
                </c:pt>
                <c:pt idx="44">
                  <c:v>4.3555555555555334E-2</c:v>
                </c:pt>
                <c:pt idx="45">
                  <c:v>3.9999999999999779E-2</c:v>
                </c:pt>
                <c:pt idx="46">
                  <c:v>3.6444444444444224E-2</c:v>
                </c:pt>
                <c:pt idx="47">
                  <c:v>3.2888888888888669E-2</c:v>
                </c:pt>
                <c:pt idx="48">
                  <c:v>2.9333333333333114E-2</c:v>
                </c:pt>
                <c:pt idx="49">
                  <c:v>2.5777777777777559E-2</c:v>
                </c:pt>
                <c:pt idx="50">
                  <c:v>2.2222222222222223E-2</c:v>
                </c:pt>
              </c:numCache>
            </c:numRef>
          </c:xVal>
          <c:yVal>
            <c:numRef>
              <c:f>'Otto proces'!$K$4:$K$54</c:f>
              <c:numCache>
                <c:formatCode>General</c:formatCode>
                <c:ptCount val="51"/>
                <c:pt idx="0">
                  <c:v>1.4</c:v>
                </c:pt>
                <c:pt idx="1">
                  <c:v>1.4356820845872886</c:v>
                </c:pt>
                <c:pt idx="2">
                  <c:v>1.4729505824798554</c:v>
                </c:pt>
                <c:pt idx="3">
                  <c:v>1.511907257184848</c:v>
                </c:pt>
                <c:pt idx="4">
                  <c:v>1.5526624803952462</c:v>
                </c:pt>
                <c:pt idx="5">
                  <c:v>1.5953361430254385</c:v>
                </c:pt>
                <c:pt idx="6">
                  <c:v>1.6400586827913881</c:v>
                </c:pt>
                <c:pt idx="7">
                  <c:v>1.6869722459239975</c:v>
                </c:pt>
                <c:pt idx="8">
                  <c:v>1.7362320036798713</c:v>
                </c:pt>
                <c:pt idx="9">
                  <c:v>1.7880076480039622</c:v>
                </c:pt>
                <c:pt idx="10">
                  <c:v>1.8424850951422249</c:v>
                </c:pt>
                <c:pt idx="11">
                  <c:v>1.8998684313734824</c:v>
                </c:pt>
                <c:pt idx="12">
                  <c:v>1.9603821415471341</c:v>
                </c:pt>
                <c:pt idx="13">
                  <c:v>2.0242736690541703</c:v>
                </c:pt>
                <c:pt idx="14">
                  <c:v>2.0918163655751676</c:v>
                </c:pt>
                <c:pt idx="15">
                  <c:v>2.1633129008905225</c:v>
                </c:pt>
                <c:pt idx="16">
                  <c:v>2.2390992177829507</c:v>
                </c:pt>
                <c:pt idx="17">
                  <c:v>2.3195491353569802</c:v>
                </c:pt>
                <c:pt idx="18">
                  <c:v>2.4050797269150834</c:v>
                </c:pt>
                <c:pt idx="19">
                  <c:v>2.4961576271342971</c:v>
                </c:pt>
                <c:pt idx="20">
                  <c:v>2.5933064593507877</c:v>
                </c:pt>
                <c:pt idx="21">
                  <c:v>2.6971156194964965</c:v>
                </c:pt>
                <c:pt idx="22">
                  <c:v>2.8082507115961959</c:v>
                </c:pt>
                <c:pt idx="23">
                  <c:v>2.9274660046989025</c:v>
                </c:pt>
                <c:pt idx="24">
                  <c:v>3.0556193780715857</c:v>
                </c:pt>
                <c:pt idx="25">
                  <c:v>3.1936903477905423</c:v>
                </c:pt>
                <c:pt idx="26">
                  <c:v>3.3428019336852617</c:v>
                </c:pt>
                <c:pt idx="27">
                  <c:v>3.5042473450661409</c:v>
                </c:pt>
                <c:pt idx="28">
                  <c:v>3.6795227566937543</c:v>
                </c:pt>
                <c:pt idx="29">
                  <c:v>3.8703678412992955</c:v>
                </c:pt>
                <c:pt idx="30">
                  <c:v>4.0788162622899433</c:v>
                </c:pt>
                <c:pt idx="31">
                  <c:v>4.3072590692107919</c:v>
                </c:pt>
                <c:pt idx="32">
                  <c:v>4.5585249662541463</c:v>
                </c:pt>
                <c:pt idx="33">
                  <c:v>4.8359828708731971</c:v>
                </c:pt>
                <c:pt idx="34">
                  <c:v>5.1436742429610911</c:v>
                </c:pt>
                <c:pt idx="35">
                  <c:v>5.4864856496538703</c:v>
                </c:pt>
                <c:pt idx="36">
                  <c:v>5.8703764142444941</c:v>
                </c:pt>
                <c:pt idx="37">
                  <c:v>6.3026827432670753</c:v>
                </c:pt>
                <c:pt idx="38">
                  <c:v>6.7925296786242351</c:v>
                </c:pt>
                <c:pt idx="39">
                  <c:v>7.3513976586733367</c:v>
                </c:pt>
                <c:pt idx="40">
                  <c:v>7.9939149444345583</c:v>
                </c:pt>
                <c:pt idx="41">
                  <c:v>8.73898691261933</c:v>
                </c:pt>
                <c:pt idx="42">
                  <c:v>9.6114395297312214</c:v>
                </c:pt>
                <c:pt idx="43">
                  <c:v>10.644468347162443</c:v>
                </c:pt>
                <c:pt idx="44">
                  <c:v>11.883387215372105</c:v>
                </c:pt>
                <c:pt idx="45">
                  <c:v>13.391546065764233</c:v>
                </c:pt>
                <c:pt idx="46">
                  <c:v>15.260012464074148</c:v>
                </c:pt>
                <c:pt idx="47">
                  <c:v>17.624088590772232</c:v>
                </c:pt>
                <c:pt idx="48">
                  <c:v>20.692931690669678</c:v>
                </c:pt>
                <c:pt idx="49">
                  <c:v>24.805987795028649</c:v>
                </c:pt>
                <c:pt idx="50">
                  <c:v>30.54889386587373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8B-47A2-A391-7ECE940BB912}"/>
            </c:ext>
          </c:extLst>
        </c:ser>
        <c:ser>
          <c:idx val="1"/>
          <c:order val="1"/>
          <c:tx>
            <c:strRef>
              <c:f>'Otto proces'!$O$2</c:f>
              <c:strCache>
                <c:ptCount val="1"/>
                <c:pt idx="0">
                  <c:v>isochoor 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'Otto proces'!$P$4:$P$5</c:f>
              <c:numCache>
                <c:formatCode>General</c:formatCode>
                <c:ptCount val="2"/>
                <c:pt idx="0">
                  <c:v>2.2222222222222223E-2</c:v>
                </c:pt>
                <c:pt idx="1">
                  <c:v>2.2222222222222223E-2</c:v>
                </c:pt>
              </c:numCache>
            </c:numRef>
          </c:xVal>
          <c:yVal>
            <c:numRef>
              <c:f>'Otto proces'!$O$4:$O$5</c:f>
              <c:numCache>
                <c:formatCode>General</c:formatCode>
                <c:ptCount val="2"/>
                <c:pt idx="0">
                  <c:v>30.54889386587373</c:v>
                </c:pt>
                <c:pt idx="1">
                  <c:v>45.823340798810591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F8B-47A2-A391-7ECE940BB912}"/>
            </c:ext>
          </c:extLst>
        </c:ser>
        <c:ser>
          <c:idx val="3"/>
          <c:order val="2"/>
          <c:tx>
            <c:strRef>
              <c:f>'Otto proces'!$R$2</c:f>
              <c:strCache>
                <c:ptCount val="1"/>
                <c:pt idx="0">
                  <c:v>isentroop 2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'Otto proces'!$S$4:$S$54</c:f>
              <c:numCache>
                <c:formatCode>General</c:formatCode>
                <c:ptCount val="51"/>
                <c:pt idx="0">
                  <c:v>2.2222222222222223E-2</c:v>
                </c:pt>
                <c:pt idx="1">
                  <c:v>2.5777777777777778E-2</c:v>
                </c:pt>
                <c:pt idx="2">
                  <c:v>2.9333333333333333E-2</c:v>
                </c:pt>
                <c:pt idx="3">
                  <c:v>3.2888888888888891E-2</c:v>
                </c:pt>
                <c:pt idx="4">
                  <c:v>3.6444444444444446E-2</c:v>
                </c:pt>
                <c:pt idx="5">
                  <c:v>0.04</c:v>
                </c:pt>
                <c:pt idx="6">
                  <c:v>4.3555555555555556E-2</c:v>
                </c:pt>
                <c:pt idx="7">
                  <c:v>4.7111111111111111E-2</c:v>
                </c:pt>
                <c:pt idx="8">
                  <c:v>5.0666666666666665E-2</c:v>
                </c:pt>
                <c:pt idx="9">
                  <c:v>5.422222222222222E-2</c:v>
                </c:pt>
                <c:pt idx="10">
                  <c:v>5.7777777777777775E-2</c:v>
                </c:pt>
                <c:pt idx="11">
                  <c:v>6.133333333333333E-2</c:v>
                </c:pt>
                <c:pt idx="12">
                  <c:v>6.4888888888888885E-2</c:v>
                </c:pt>
                <c:pt idx="13">
                  <c:v>6.8444444444444447E-2</c:v>
                </c:pt>
                <c:pt idx="14">
                  <c:v>7.2000000000000008E-2</c:v>
                </c:pt>
                <c:pt idx="15">
                  <c:v>7.555555555555557E-2</c:v>
                </c:pt>
                <c:pt idx="16">
                  <c:v>7.9111111111111132E-2</c:v>
                </c:pt>
                <c:pt idx="17">
                  <c:v>8.2666666666666694E-2</c:v>
                </c:pt>
                <c:pt idx="18">
                  <c:v>8.6222222222222256E-2</c:v>
                </c:pt>
                <c:pt idx="19">
                  <c:v>8.9777777777777817E-2</c:v>
                </c:pt>
                <c:pt idx="20">
                  <c:v>9.3333333333333379E-2</c:v>
                </c:pt>
                <c:pt idx="21">
                  <c:v>9.6888888888888941E-2</c:v>
                </c:pt>
                <c:pt idx="22">
                  <c:v>0.1004444444444445</c:v>
                </c:pt>
                <c:pt idx="23">
                  <c:v>0.10400000000000006</c:v>
                </c:pt>
                <c:pt idx="24">
                  <c:v>0.10755555555555563</c:v>
                </c:pt>
                <c:pt idx="25">
                  <c:v>0.11111111111111119</c:v>
                </c:pt>
                <c:pt idx="26">
                  <c:v>0.11466666666666675</c:v>
                </c:pt>
                <c:pt idx="27">
                  <c:v>0.11822222222222231</c:v>
                </c:pt>
                <c:pt idx="28">
                  <c:v>0.12177777777777787</c:v>
                </c:pt>
                <c:pt idx="29">
                  <c:v>0.12533333333333344</c:v>
                </c:pt>
                <c:pt idx="30">
                  <c:v>0.128888888888889</c:v>
                </c:pt>
                <c:pt idx="31">
                  <c:v>0.13244444444444456</c:v>
                </c:pt>
                <c:pt idx="32">
                  <c:v>0.13600000000000012</c:v>
                </c:pt>
                <c:pt idx="33">
                  <c:v>0.13955555555555568</c:v>
                </c:pt>
                <c:pt idx="34">
                  <c:v>0.14311111111111124</c:v>
                </c:pt>
                <c:pt idx="35">
                  <c:v>0.14666666666666681</c:v>
                </c:pt>
                <c:pt idx="36">
                  <c:v>0.15022222222222237</c:v>
                </c:pt>
                <c:pt idx="37">
                  <c:v>0.15377777777777793</c:v>
                </c:pt>
                <c:pt idx="38">
                  <c:v>0.15733333333333349</c:v>
                </c:pt>
                <c:pt idx="39">
                  <c:v>0.16088888888888905</c:v>
                </c:pt>
                <c:pt idx="40">
                  <c:v>0.16444444444444462</c:v>
                </c:pt>
                <c:pt idx="41">
                  <c:v>0.16800000000000018</c:v>
                </c:pt>
                <c:pt idx="42">
                  <c:v>0.17155555555555574</c:v>
                </c:pt>
                <c:pt idx="43">
                  <c:v>0.1751111111111113</c:v>
                </c:pt>
                <c:pt idx="44">
                  <c:v>0.17866666666666686</c:v>
                </c:pt>
                <c:pt idx="45">
                  <c:v>0.18222222222222242</c:v>
                </c:pt>
                <c:pt idx="46">
                  <c:v>0.18577777777777799</c:v>
                </c:pt>
                <c:pt idx="47">
                  <c:v>0.18933333333333355</c:v>
                </c:pt>
                <c:pt idx="48">
                  <c:v>0.19288888888888911</c:v>
                </c:pt>
                <c:pt idx="49">
                  <c:v>0.19644444444444467</c:v>
                </c:pt>
                <c:pt idx="50">
                  <c:v>0.2</c:v>
                </c:pt>
              </c:numCache>
            </c:numRef>
          </c:xVal>
          <c:yVal>
            <c:numRef>
              <c:f>'Otto proces'!$R$4:$R$54</c:f>
              <c:numCache>
                <c:formatCode>General</c:formatCode>
                <c:ptCount val="51"/>
                <c:pt idx="0">
                  <c:v>45.823340798810591</c:v>
                </c:pt>
                <c:pt idx="1">
                  <c:v>37.208981692542572</c:v>
                </c:pt>
                <c:pt idx="2">
                  <c:v>31.039397536004209</c:v>
                </c:pt>
                <c:pt idx="3">
                  <c:v>26.436132886158106</c:v>
                </c:pt>
                <c:pt idx="4">
                  <c:v>22.890018696111035</c:v>
                </c:pt>
                <c:pt idx="5">
                  <c:v>20.087319098646205</c:v>
                </c:pt>
                <c:pt idx="6">
                  <c:v>17.825080823058027</c:v>
                </c:pt>
                <c:pt idx="7">
                  <c:v>15.96670252074356</c:v>
                </c:pt>
                <c:pt idx="8">
                  <c:v>14.417159294596754</c:v>
                </c:pt>
                <c:pt idx="9">
                  <c:v>13.108480368928925</c:v>
                </c:pt>
                <c:pt idx="10">
                  <c:v>11.990872416651783</c:v>
                </c:pt>
                <c:pt idx="11">
                  <c:v>11.02709648800996</c:v>
                </c:pt>
                <c:pt idx="12">
                  <c:v>10.188794517936307</c:v>
                </c:pt>
                <c:pt idx="13">
                  <c:v>9.4540241149005748</c:v>
                </c:pt>
                <c:pt idx="14">
                  <c:v>8.8055646213667078</c:v>
                </c:pt>
                <c:pt idx="15">
                  <c:v>8.2297284744807815</c:v>
                </c:pt>
                <c:pt idx="16">
                  <c:v>7.7155113644416149</c:v>
                </c:pt>
                <c:pt idx="17">
                  <c:v>7.2539743063097752</c:v>
                </c:pt>
                <c:pt idx="18">
                  <c:v>6.8377874493812003</c:v>
                </c:pt>
                <c:pt idx="19">
                  <c:v>6.460888603816171</c:v>
                </c:pt>
                <c:pt idx="20">
                  <c:v>6.1182243934349012</c:v>
                </c:pt>
                <c:pt idx="21">
                  <c:v>5.8055517619489292</c:v>
                </c:pt>
                <c:pt idx="22">
                  <c:v>5.5192841350406185</c:v>
                </c:pt>
                <c:pt idx="23">
                  <c:v>5.2563710175991991</c:v>
                </c:pt>
                <c:pt idx="24">
                  <c:v>5.0142029005278852</c:v>
                </c:pt>
                <c:pt idx="25">
                  <c:v>4.7905355216858032</c:v>
                </c:pt>
                <c:pt idx="26">
                  <c:v>4.5834290671073701</c:v>
                </c:pt>
                <c:pt idx="27">
                  <c:v>4.3911990070483471</c:v>
                </c:pt>
                <c:pt idx="28">
                  <c:v>4.2123760673942883</c:v>
                </c:pt>
                <c:pt idx="29">
                  <c:v>4.0456734292447392</c:v>
                </c:pt>
                <c:pt idx="30">
                  <c:v>3.8899596890261741</c:v>
                </c:pt>
                <c:pt idx="31">
                  <c:v>3.7442364407014384</c:v>
                </c:pt>
                <c:pt idx="32">
                  <c:v>3.6076195903726194</c:v>
                </c:pt>
                <c:pt idx="33">
                  <c:v>3.4793237030354649</c:v>
                </c:pt>
                <c:pt idx="34">
                  <c:v>3.358648826674421</c:v>
                </c:pt>
                <c:pt idx="35">
                  <c:v>3.2449693513357789</c:v>
                </c:pt>
                <c:pt idx="36">
                  <c:v>3.1377245483627472</c:v>
                </c:pt>
                <c:pt idx="37">
                  <c:v>3.0364105035812528</c:v>
                </c:pt>
                <c:pt idx="38">
                  <c:v>2.9405732123206967</c:v>
                </c:pt>
                <c:pt idx="39">
                  <c:v>2.8498026470602196</c:v>
                </c:pt>
                <c:pt idx="40">
                  <c:v>2.7637276427133348</c:v>
                </c:pt>
                <c:pt idx="41">
                  <c:v>2.6820114720059394</c:v>
                </c:pt>
                <c:pt idx="42">
                  <c:v>2.6043480055198041</c:v>
                </c:pt>
                <c:pt idx="43">
                  <c:v>2.5304583688859936</c:v>
                </c:pt>
                <c:pt idx="44">
                  <c:v>2.4600880241870797</c:v>
                </c:pt>
                <c:pt idx="45">
                  <c:v>2.3930042145381551</c:v>
                </c:pt>
                <c:pt idx="46">
                  <c:v>2.3289937205928681</c:v>
                </c:pt>
                <c:pt idx="47">
                  <c:v>2.2678608857772709</c:v>
                </c:pt>
                <c:pt idx="48">
                  <c:v>2.2094258737197823</c:v>
                </c:pt>
                <c:pt idx="49">
                  <c:v>2.1535231268809314</c:v>
                </c:pt>
                <c:pt idx="50">
                  <c:v>2.0999999999999996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F8B-47A2-A391-7ECE940BB912}"/>
            </c:ext>
          </c:extLst>
        </c:ser>
        <c:ser>
          <c:idx val="4"/>
          <c:order val="3"/>
          <c:tx>
            <c:strRef>
              <c:f>'Otto proces'!$V$2</c:f>
              <c:strCache>
                <c:ptCount val="1"/>
                <c:pt idx="0">
                  <c:v>isochoor 2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'Otto proces'!$W$4:$W$5</c:f>
              <c:numCache>
                <c:formatCode>General</c:formatCode>
                <c:ptCount val="2"/>
                <c:pt idx="0">
                  <c:v>0.2</c:v>
                </c:pt>
                <c:pt idx="1">
                  <c:v>0.2</c:v>
                </c:pt>
              </c:numCache>
            </c:numRef>
          </c:xVal>
          <c:yVal>
            <c:numRef>
              <c:f>'Otto proces'!$V$4:$V$5</c:f>
              <c:numCache>
                <c:formatCode>General</c:formatCode>
                <c:ptCount val="2"/>
                <c:pt idx="0">
                  <c:v>2.0999999999999996</c:v>
                </c:pt>
                <c:pt idx="1">
                  <c:v>1.4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F8B-47A2-A391-7ECE940BB912}"/>
            </c:ext>
          </c:extLst>
        </c:ser>
        <c:ser>
          <c:idx val="2"/>
          <c:order val="4"/>
          <c:tx>
            <c:v>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'Otto proces'!$L$4</c:f>
              <c:numCache>
                <c:formatCode>General</c:formatCode>
                <c:ptCount val="1"/>
                <c:pt idx="0">
                  <c:v>0.2</c:v>
                </c:pt>
              </c:numCache>
            </c:numRef>
          </c:xVal>
          <c:yVal>
            <c:numRef>
              <c:f>'Otto proces'!$K$4</c:f>
              <c:numCache>
                <c:formatCode>General</c:formatCode>
                <c:ptCount val="1"/>
                <c:pt idx="0">
                  <c:v>1.4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A31-4A4A-AE8B-682D1B0FF604}"/>
            </c:ext>
          </c:extLst>
        </c:ser>
        <c:ser>
          <c:idx val="5"/>
          <c:order val="5"/>
          <c:tx>
            <c:v>2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'Otto proces'!$L$54</c:f>
              <c:numCache>
                <c:formatCode>General</c:formatCode>
                <c:ptCount val="1"/>
                <c:pt idx="0">
                  <c:v>2.2222222222222223E-2</c:v>
                </c:pt>
              </c:numCache>
            </c:numRef>
          </c:xVal>
          <c:yVal>
            <c:numRef>
              <c:f>'Otto proces'!$K$54</c:f>
              <c:numCache>
                <c:formatCode>General</c:formatCode>
                <c:ptCount val="1"/>
                <c:pt idx="0">
                  <c:v>30.54889386587373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A31-4A4A-AE8B-682D1B0FF604}"/>
            </c:ext>
          </c:extLst>
        </c:ser>
        <c:ser>
          <c:idx val="6"/>
          <c:order val="6"/>
          <c:tx>
            <c:v>3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'Otto proces'!$P$5</c:f>
              <c:numCache>
                <c:formatCode>General</c:formatCode>
                <c:ptCount val="1"/>
                <c:pt idx="0">
                  <c:v>2.2222222222222223E-2</c:v>
                </c:pt>
              </c:numCache>
            </c:numRef>
          </c:xVal>
          <c:yVal>
            <c:numRef>
              <c:f>'Otto proces'!$O$5</c:f>
              <c:numCache>
                <c:formatCode>General</c:formatCode>
                <c:ptCount val="1"/>
                <c:pt idx="0">
                  <c:v>45.823340798810591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A31-4A4A-AE8B-682D1B0FF604}"/>
            </c:ext>
          </c:extLst>
        </c:ser>
        <c:ser>
          <c:idx val="7"/>
          <c:order val="7"/>
          <c:tx>
            <c:v>4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'Otto proces'!$S$54</c:f>
              <c:numCache>
                <c:formatCode>General</c:formatCode>
                <c:ptCount val="1"/>
                <c:pt idx="0">
                  <c:v>0.2</c:v>
                </c:pt>
              </c:numCache>
            </c:numRef>
          </c:xVal>
          <c:yVal>
            <c:numRef>
              <c:f>'Otto proces'!$R$54</c:f>
              <c:numCache>
                <c:formatCode>General</c:formatCode>
                <c:ptCount val="1"/>
                <c:pt idx="0">
                  <c:v>2.0999999999999996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A31-4A4A-AE8B-682D1B0FF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094440"/>
        <c:axId val="572088864"/>
      </c:scatterChart>
      <c:valAx>
        <c:axId val="572094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 (m</a:t>
                </a:r>
                <a:r>
                  <a:rPr lang="en-US" baseline="30000"/>
                  <a:t>3</a:t>
                </a:r>
                <a:r>
                  <a:rPr lang="en-US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088864"/>
        <c:crosses val="autoZero"/>
        <c:crossBetween val="midCat"/>
      </c:valAx>
      <c:valAx>
        <c:axId val="57208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 (bara)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094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590549</xdr:colOff>
      <xdr:row>0</xdr:row>
      <xdr:rowOff>185736</xdr:rowOff>
    </xdr:from>
    <xdr:to>
      <xdr:col>20</xdr:col>
      <xdr:colOff>104774</xdr:colOff>
      <xdr:row>22</xdr:row>
      <xdr:rowOff>104774</xdr:rowOff>
    </xdr:to>
    <xdr:graphicFrame macro="">
      <xdr:nvGraphicFramePr>
        <xdr:cNvPr id="2" name="Grafiek 1" title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14</xdr:row>
          <xdr:rowOff>38100</xdr:rowOff>
        </xdr:from>
        <xdr:to>
          <xdr:col>4</xdr:col>
          <xdr:colOff>95250</xdr:colOff>
          <xdr:row>18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4"/>
  <sheetViews>
    <sheetView tabSelected="1" workbookViewId="0">
      <selection activeCell="C4" sqref="C4"/>
    </sheetView>
  </sheetViews>
  <sheetFormatPr defaultRowHeight="15" x14ac:dyDescent="0.25"/>
  <cols>
    <col min="1" max="1" width="9.140625" style="17"/>
    <col min="2" max="2" width="15.42578125" style="17" bestFit="1" customWidth="1"/>
    <col min="3" max="3" width="9.140625" style="17"/>
    <col min="4" max="4" width="10.5703125" style="17" bestFit="1" customWidth="1"/>
    <col min="5" max="5" width="9.140625" style="17"/>
    <col min="6" max="6" width="14.140625" style="17" bestFit="1" customWidth="1"/>
    <col min="7" max="16384" width="9.140625" style="17"/>
  </cols>
  <sheetData>
    <row r="1" spans="2:23" ht="15.75" thickBot="1" x14ac:dyDescent="0.3"/>
    <row r="2" spans="2:23" ht="15.75" thickBot="1" x14ac:dyDescent="0.3">
      <c r="B2" s="27" t="s">
        <v>22</v>
      </c>
      <c r="C2" s="28"/>
      <c r="D2" s="29"/>
      <c r="F2" s="30" t="s">
        <v>23</v>
      </c>
      <c r="G2" s="31"/>
      <c r="H2" s="32"/>
      <c r="K2" s="26" t="s">
        <v>28</v>
      </c>
      <c r="L2" s="26"/>
      <c r="M2" s="26"/>
      <c r="N2" s="18"/>
      <c r="O2" s="26" t="s">
        <v>31</v>
      </c>
      <c r="P2" s="26"/>
      <c r="Q2" s="18"/>
      <c r="R2" s="26" t="s">
        <v>32</v>
      </c>
      <c r="S2" s="26"/>
      <c r="T2" s="26"/>
      <c r="U2" s="18"/>
      <c r="V2" s="26" t="s">
        <v>33</v>
      </c>
      <c r="W2" s="26"/>
    </row>
    <row r="3" spans="2:23" ht="18" x14ac:dyDescent="0.35">
      <c r="B3" s="5" t="s">
        <v>7</v>
      </c>
      <c r="C3" s="1">
        <v>1006</v>
      </c>
      <c r="D3" s="8" t="s">
        <v>14</v>
      </c>
      <c r="F3" s="10" t="s">
        <v>6</v>
      </c>
      <c r="G3" s="4">
        <f>C3-C4</f>
        <v>289</v>
      </c>
      <c r="H3" s="13" t="s">
        <v>14</v>
      </c>
      <c r="K3" s="18" t="s">
        <v>0</v>
      </c>
      <c r="L3" s="18" t="s">
        <v>29</v>
      </c>
      <c r="M3" s="18" t="s">
        <v>30</v>
      </c>
      <c r="N3" s="18"/>
      <c r="O3" s="18" t="s">
        <v>0</v>
      </c>
      <c r="P3" s="18" t="s">
        <v>29</v>
      </c>
      <c r="Q3" s="18"/>
      <c r="R3" s="18" t="s">
        <v>0</v>
      </c>
      <c r="S3" s="18" t="s">
        <v>29</v>
      </c>
      <c r="T3" s="18" t="s">
        <v>30</v>
      </c>
      <c r="U3" s="18"/>
      <c r="V3" s="18" t="s">
        <v>0</v>
      </c>
      <c r="W3" s="18" t="s">
        <v>29</v>
      </c>
    </row>
    <row r="4" spans="2:23" ht="18" x14ac:dyDescent="0.35">
      <c r="B4" s="6" t="s">
        <v>8</v>
      </c>
      <c r="C4" s="2">
        <v>717</v>
      </c>
      <c r="D4" s="9" t="s">
        <v>14</v>
      </c>
      <c r="F4" s="19" t="s">
        <v>10</v>
      </c>
      <c r="G4" s="20">
        <f>C5*10^5*C6/(C7*G3)</f>
        <v>0.31253488112512556</v>
      </c>
      <c r="H4" s="9" t="s">
        <v>9</v>
      </c>
      <c r="K4" s="18">
        <f>C5</f>
        <v>1.4</v>
      </c>
      <c r="L4" s="18">
        <f>C6</f>
        <v>0.2</v>
      </c>
      <c r="M4" s="18">
        <f>K4*L4^$G$5</f>
        <v>0.14636099449419038</v>
      </c>
      <c r="N4" s="18"/>
      <c r="O4" s="18">
        <f>K54</f>
        <v>30.54889386587373</v>
      </c>
      <c r="P4" s="18">
        <f>L54</f>
        <v>2.2222222222222223E-2</v>
      </c>
      <c r="Q4" s="18"/>
      <c r="R4" s="18">
        <f>O5</f>
        <v>45.823340798810591</v>
      </c>
      <c r="S4" s="18">
        <f>P5</f>
        <v>2.2222222222222223E-2</v>
      </c>
      <c r="T4" s="18">
        <f>R4*S4^$G$5</f>
        <v>0.21954149174128573</v>
      </c>
      <c r="U4" s="18"/>
      <c r="V4" s="18">
        <f>R54</f>
        <v>2.0999999999999996</v>
      </c>
      <c r="W4" s="18">
        <f>S54</f>
        <v>0.2</v>
      </c>
    </row>
    <row r="5" spans="2:23" ht="18" x14ac:dyDescent="0.35">
      <c r="B5" s="6" t="s">
        <v>24</v>
      </c>
      <c r="C5" s="24">
        <v>1.4</v>
      </c>
      <c r="D5" s="9" t="s">
        <v>15</v>
      </c>
      <c r="F5" s="11" t="s">
        <v>5</v>
      </c>
      <c r="G5" s="20">
        <f>C3/C4</f>
        <v>1.403068340306834</v>
      </c>
      <c r="H5" s="9" t="s">
        <v>27</v>
      </c>
      <c r="K5" s="18">
        <f>$M$4/(L5^$G$5)</f>
        <v>1.4356820845872886</v>
      </c>
      <c r="L5" s="18">
        <f>(($L$54-$L$4)/50)+L4</f>
        <v>0.19644444444444445</v>
      </c>
      <c r="M5" s="18">
        <f t="shared" ref="M5:M53" si="0">K5*L5^$G$5</f>
        <v>0.14636099449419038</v>
      </c>
      <c r="N5" s="18"/>
      <c r="O5" s="18">
        <f>O4*C9</f>
        <v>45.823340798810591</v>
      </c>
      <c r="P5" s="18">
        <f>P4</f>
        <v>2.2222222222222223E-2</v>
      </c>
      <c r="Q5" s="18"/>
      <c r="R5" s="18">
        <f t="shared" ref="R5:R36" si="1">$T$4/(S5^$G$5)</f>
        <v>37.208981692542572</v>
      </c>
      <c r="S5" s="18">
        <f t="shared" ref="S5:S36" si="2">(($S$54-$S$4)/50)+S4</f>
        <v>2.5777777777777778E-2</v>
      </c>
      <c r="T5" s="18">
        <f t="shared" ref="T5:T53" si="3">R5*S5^$G$5</f>
        <v>0.2195414917412857</v>
      </c>
      <c r="U5" s="18"/>
      <c r="V5" s="18">
        <f>C5</f>
        <v>1.4</v>
      </c>
      <c r="W5" s="18">
        <f>W4</f>
        <v>0.2</v>
      </c>
    </row>
    <row r="6" spans="2:23" ht="18.75" x14ac:dyDescent="0.35">
      <c r="B6" s="6" t="s">
        <v>25</v>
      </c>
      <c r="C6" s="3">
        <v>0.2</v>
      </c>
      <c r="D6" s="9" t="s">
        <v>2</v>
      </c>
      <c r="F6" s="6" t="s">
        <v>34</v>
      </c>
      <c r="G6" s="20">
        <f>(K54*L54*C7)/(C5*C6)</f>
        <v>751.59976971594108</v>
      </c>
      <c r="H6" s="9" t="s">
        <v>1</v>
      </c>
      <c r="K6" s="18">
        <f t="shared" ref="K6:K53" si="4">$M$4/(L6^$G$5)</f>
        <v>1.4729505824798554</v>
      </c>
      <c r="L6" s="18">
        <f t="shared" ref="L6:L53" si="5">(($L$54-$L$4)/50)+L5</f>
        <v>0.19288888888888889</v>
      </c>
      <c r="M6" s="18">
        <f t="shared" si="0"/>
        <v>0.14636099449419038</v>
      </c>
      <c r="N6" s="18"/>
      <c r="O6" s="18"/>
      <c r="P6" s="18"/>
      <c r="Q6" s="18"/>
      <c r="R6" s="18">
        <f t="shared" si="1"/>
        <v>31.039397536004209</v>
      </c>
      <c r="S6" s="18">
        <f t="shared" si="2"/>
        <v>2.9333333333333333E-2</v>
      </c>
      <c r="T6" s="18">
        <f t="shared" si="3"/>
        <v>0.21954149174128573</v>
      </c>
      <c r="U6" s="18"/>
      <c r="V6" s="18"/>
      <c r="W6" s="18"/>
    </row>
    <row r="7" spans="2:23" ht="18" x14ac:dyDescent="0.35">
      <c r="B7" s="6" t="s">
        <v>26</v>
      </c>
      <c r="C7" s="3">
        <v>310</v>
      </c>
      <c r="D7" s="9" t="s">
        <v>1</v>
      </c>
      <c r="F7" s="6" t="s">
        <v>35</v>
      </c>
      <c r="G7" s="20">
        <f>G6*C9</f>
        <v>1127.3996545739117</v>
      </c>
      <c r="H7" s="9" t="s">
        <v>1</v>
      </c>
      <c r="K7" s="18">
        <f t="shared" si="4"/>
        <v>1.511907257184848</v>
      </c>
      <c r="L7" s="18">
        <f t="shared" si="5"/>
        <v>0.18933333333333333</v>
      </c>
      <c r="M7" s="18">
        <f t="shared" si="0"/>
        <v>0.14636099449419038</v>
      </c>
      <c r="N7" s="18"/>
      <c r="O7" s="18"/>
      <c r="P7" s="18"/>
      <c r="Q7" s="18"/>
      <c r="R7" s="18">
        <f t="shared" si="1"/>
        <v>26.436132886158106</v>
      </c>
      <c r="S7" s="18">
        <f t="shared" si="2"/>
        <v>3.2888888888888891E-2</v>
      </c>
      <c r="T7" s="18">
        <f t="shared" si="3"/>
        <v>0.21954149174128573</v>
      </c>
      <c r="U7" s="18"/>
      <c r="V7" s="18"/>
      <c r="W7" s="18"/>
    </row>
    <row r="8" spans="2:23" ht="18" x14ac:dyDescent="0.35">
      <c r="B8" s="6" t="s">
        <v>3</v>
      </c>
      <c r="C8" s="2">
        <v>9</v>
      </c>
      <c r="D8" s="9" t="s">
        <v>27</v>
      </c>
      <c r="F8" s="6" t="s">
        <v>36</v>
      </c>
      <c r="G8" s="20">
        <f>G7/(C8^(G5-1))</f>
        <v>465.00000000000017</v>
      </c>
      <c r="H8" s="9" t="s">
        <v>1</v>
      </c>
      <c r="K8" s="18">
        <f t="shared" si="4"/>
        <v>1.5526624803952462</v>
      </c>
      <c r="L8" s="18">
        <f t="shared" si="5"/>
        <v>0.18577777777777776</v>
      </c>
      <c r="M8" s="18">
        <f t="shared" si="0"/>
        <v>0.14636099449419038</v>
      </c>
      <c r="N8" s="18"/>
      <c r="O8" s="18"/>
      <c r="P8" s="18"/>
      <c r="Q8" s="18"/>
      <c r="R8" s="18">
        <f t="shared" si="1"/>
        <v>22.890018696111035</v>
      </c>
      <c r="S8" s="18">
        <f t="shared" si="2"/>
        <v>3.6444444444444446E-2</v>
      </c>
      <c r="T8" s="18">
        <f t="shared" si="3"/>
        <v>0.21954149174128573</v>
      </c>
      <c r="U8" s="18"/>
      <c r="V8" s="18"/>
      <c r="W8" s="18"/>
    </row>
    <row r="9" spans="2:23" ht="18" x14ac:dyDescent="0.35">
      <c r="B9" s="6" t="s">
        <v>4</v>
      </c>
      <c r="C9" s="2">
        <v>1.5</v>
      </c>
      <c r="D9" s="9" t="s">
        <v>27</v>
      </c>
      <c r="F9" s="6" t="s">
        <v>11</v>
      </c>
      <c r="G9" s="20">
        <f>G4*C4/1000*(G7-G6)</f>
        <v>84.212060368440859</v>
      </c>
      <c r="H9" s="9" t="s">
        <v>12</v>
      </c>
      <c r="K9" s="18">
        <f t="shared" si="4"/>
        <v>1.5953361430254385</v>
      </c>
      <c r="L9" s="18">
        <f t="shared" si="5"/>
        <v>0.1822222222222222</v>
      </c>
      <c r="M9" s="18">
        <f t="shared" si="0"/>
        <v>0.14636099449419038</v>
      </c>
      <c r="N9" s="18"/>
      <c r="O9" s="18"/>
      <c r="P9" s="18"/>
      <c r="Q9" s="18"/>
      <c r="R9" s="18">
        <f t="shared" si="1"/>
        <v>20.087319098646205</v>
      </c>
      <c r="S9" s="18">
        <f t="shared" si="2"/>
        <v>0.04</v>
      </c>
      <c r="T9" s="18">
        <f t="shared" si="3"/>
        <v>0.21954149174128573</v>
      </c>
      <c r="U9" s="18"/>
      <c r="V9" s="18"/>
      <c r="W9" s="18"/>
    </row>
    <row r="10" spans="2:23" ht="18.75" thickBot="1" x14ac:dyDescent="0.4">
      <c r="F10" s="6" t="s">
        <v>43</v>
      </c>
      <c r="G10" s="20">
        <f>G4*C4/1000*(C7-G8)</f>
        <v>-34.733564013840862</v>
      </c>
      <c r="H10" s="9" t="s">
        <v>12</v>
      </c>
      <c r="K10" s="18">
        <f t="shared" si="4"/>
        <v>1.6400586827913881</v>
      </c>
      <c r="L10" s="18">
        <f t="shared" si="5"/>
        <v>0.17866666666666664</v>
      </c>
      <c r="M10" s="18">
        <f t="shared" si="0"/>
        <v>0.14636099449419038</v>
      </c>
      <c r="N10" s="18"/>
      <c r="O10" s="18"/>
      <c r="P10" s="18"/>
      <c r="Q10" s="18"/>
      <c r="R10" s="18">
        <f t="shared" si="1"/>
        <v>17.825080823058027</v>
      </c>
      <c r="S10" s="18">
        <f t="shared" si="2"/>
        <v>4.3555555555555556E-2</v>
      </c>
      <c r="T10" s="18">
        <f t="shared" si="3"/>
        <v>0.21954149174128573</v>
      </c>
      <c r="U10" s="18"/>
      <c r="V10" s="18"/>
      <c r="W10" s="18"/>
    </row>
    <row r="11" spans="2:23" ht="15.75" thickBot="1" x14ac:dyDescent="0.3">
      <c r="B11" s="27" t="s">
        <v>40</v>
      </c>
      <c r="C11" s="28"/>
      <c r="D11" s="29"/>
      <c r="F11" s="12" t="s">
        <v>37</v>
      </c>
      <c r="G11" s="20">
        <f>SUM(G9:G10)</f>
        <v>49.478496354599997</v>
      </c>
      <c r="H11" s="9" t="s">
        <v>12</v>
      </c>
      <c r="K11" s="18">
        <f t="shared" si="4"/>
        <v>1.6869722459239975</v>
      </c>
      <c r="L11" s="18">
        <f t="shared" si="5"/>
        <v>0.17511111111111108</v>
      </c>
      <c r="M11" s="18">
        <f t="shared" si="0"/>
        <v>0.14636099449419038</v>
      </c>
      <c r="N11" s="18"/>
      <c r="O11" s="18"/>
      <c r="P11" s="18"/>
      <c r="Q11" s="18"/>
      <c r="R11" s="18">
        <f t="shared" si="1"/>
        <v>15.96670252074356</v>
      </c>
      <c r="S11" s="18">
        <f t="shared" si="2"/>
        <v>4.7111111111111111E-2</v>
      </c>
      <c r="T11" s="18">
        <f t="shared" si="3"/>
        <v>0.21954149174128573</v>
      </c>
      <c r="U11" s="18"/>
      <c r="V11" s="18"/>
      <c r="W11" s="18"/>
    </row>
    <row r="12" spans="2:23" ht="18" x14ac:dyDescent="0.35">
      <c r="B12" s="10" t="s">
        <v>19</v>
      </c>
      <c r="C12" s="25">
        <v>34000</v>
      </c>
      <c r="D12" s="14" t="s">
        <v>18</v>
      </c>
      <c r="F12" s="12" t="s">
        <v>38</v>
      </c>
      <c r="G12" s="20">
        <f>G11/G9*100</f>
        <v>58.754644095066531</v>
      </c>
      <c r="H12" s="9" t="s">
        <v>13</v>
      </c>
      <c r="K12" s="18">
        <f t="shared" si="4"/>
        <v>1.7362320036798713</v>
      </c>
      <c r="L12" s="18">
        <f t="shared" si="5"/>
        <v>0.17155555555555552</v>
      </c>
      <c r="M12" s="18">
        <f t="shared" si="0"/>
        <v>0.14636099449419038</v>
      </c>
      <c r="N12" s="18"/>
      <c r="O12" s="18"/>
      <c r="P12" s="18"/>
      <c r="Q12" s="18"/>
      <c r="R12" s="18">
        <f t="shared" si="1"/>
        <v>14.417159294596754</v>
      </c>
      <c r="S12" s="18">
        <f t="shared" si="2"/>
        <v>5.0666666666666665E-2</v>
      </c>
      <c r="T12" s="18">
        <f t="shared" si="3"/>
        <v>0.21954149174128573</v>
      </c>
      <c r="U12" s="18"/>
      <c r="V12" s="18"/>
      <c r="W12" s="18"/>
    </row>
    <row r="13" spans="2:23" ht="18" x14ac:dyDescent="0.35">
      <c r="B13" s="6" t="s">
        <v>42</v>
      </c>
      <c r="C13" s="20">
        <f>G9/C12</f>
        <v>2.4768253049541429E-3</v>
      </c>
      <c r="D13" s="15" t="s">
        <v>20</v>
      </c>
      <c r="F13" s="6" t="s">
        <v>16</v>
      </c>
      <c r="G13" s="20">
        <f>(-1/(G5-1)*(K54*10^5*L54-K4*10^5*L4))/1000</f>
        <v>-98.956992709200037</v>
      </c>
      <c r="H13" s="9" t="s">
        <v>12</v>
      </c>
      <c r="K13" s="18">
        <f t="shared" si="4"/>
        <v>1.7880076480039622</v>
      </c>
      <c r="L13" s="18">
        <f t="shared" si="5"/>
        <v>0.16799999999999995</v>
      </c>
      <c r="M13" s="18">
        <f t="shared" si="0"/>
        <v>0.14636099449419038</v>
      </c>
      <c r="N13" s="18"/>
      <c r="O13" s="18"/>
      <c r="P13" s="18"/>
      <c r="Q13" s="18"/>
      <c r="R13" s="18">
        <f t="shared" si="1"/>
        <v>13.108480368928925</v>
      </c>
      <c r="S13" s="18">
        <f t="shared" si="2"/>
        <v>5.422222222222222E-2</v>
      </c>
      <c r="T13" s="18">
        <f t="shared" si="3"/>
        <v>0.21954149174128573</v>
      </c>
      <c r="U13" s="18"/>
      <c r="V13" s="18"/>
      <c r="W13" s="18"/>
    </row>
    <row r="14" spans="2:23" ht="18.75" thickBot="1" x14ac:dyDescent="0.4">
      <c r="B14" s="7" t="s">
        <v>41</v>
      </c>
      <c r="C14" s="21">
        <f>SUM(C13:C13)*1000</f>
        <v>2.4768253049541427</v>
      </c>
      <c r="D14" s="16" t="s">
        <v>21</v>
      </c>
      <c r="F14" s="6" t="s">
        <v>17</v>
      </c>
      <c r="G14" s="20">
        <f>(-1/(G5-1)*(V4*10^5*W4-R4*10^5*S4))/1000</f>
        <v>148.43548906380005</v>
      </c>
      <c r="H14" s="9" t="s">
        <v>12</v>
      </c>
      <c r="K14" s="18">
        <f t="shared" si="4"/>
        <v>1.8424850951422249</v>
      </c>
      <c r="L14" s="18">
        <f t="shared" si="5"/>
        <v>0.16444444444444439</v>
      </c>
      <c r="M14" s="18">
        <f t="shared" si="0"/>
        <v>0.14636099449419038</v>
      </c>
      <c r="N14" s="18"/>
      <c r="O14" s="18"/>
      <c r="P14" s="18"/>
      <c r="Q14" s="18"/>
      <c r="R14" s="18">
        <f t="shared" si="1"/>
        <v>11.990872416651783</v>
      </c>
      <c r="S14" s="18">
        <f t="shared" si="2"/>
        <v>5.7777777777777775E-2</v>
      </c>
      <c r="T14" s="18">
        <f t="shared" si="3"/>
        <v>0.21954149174128573</v>
      </c>
      <c r="U14" s="18"/>
      <c r="V14" s="18"/>
      <c r="W14" s="18"/>
    </row>
    <row r="15" spans="2:23" ht="15.75" thickBot="1" x14ac:dyDescent="0.3">
      <c r="F15" s="22" t="s">
        <v>39</v>
      </c>
      <c r="G15" s="21">
        <f>SUM(G13:G14)</f>
        <v>49.478496354600011</v>
      </c>
      <c r="H15" s="23" t="s">
        <v>12</v>
      </c>
      <c r="K15" s="18">
        <f t="shared" si="4"/>
        <v>1.8998684313734824</v>
      </c>
      <c r="L15" s="18">
        <f t="shared" si="5"/>
        <v>0.16088888888888883</v>
      </c>
      <c r="M15" s="18">
        <f t="shared" si="0"/>
        <v>0.14636099449419038</v>
      </c>
      <c r="N15" s="18"/>
      <c r="O15" s="18"/>
      <c r="P15" s="18"/>
      <c r="Q15" s="18"/>
      <c r="R15" s="18">
        <f t="shared" si="1"/>
        <v>11.02709648800996</v>
      </c>
      <c r="S15" s="18">
        <f t="shared" si="2"/>
        <v>6.133333333333333E-2</v>
      </c>
      <c r="T15" s="18">
        <f t="shared" si="3"/>
        <v>0.21954149174128573</v>
      </c>
      <c r="U15" s="18"/>
      <c r="V15" s="18"/>
      <c r="W15" s="18"/>
    </row>
    <row r="16" spans="2:23" x14ac:dyDescent="0.25">
      <c r="K16" s="18">
        <f t="shared" si="4"/>
        <v>1.9603821415471341</v>
      </c>
      <c r="L16" s="18">
        <f t="shared" si="5"/>
        <v>0.15733333333333327</v>
      </c>
      <c r="M16" s="18">
        <f t="shared" si="0"/>
        <v>0.14636099449419038</v>
      </c>
      <c r="N16" s="18"/>
      <c r="O16" s="18"/>
      <c r="P16" s="18"/>
      <c r="Q16" s="18"/>
      <c r="R16" s="18">
        <f t="shared" si="1"/>
        <v>10.188794517936307</v>
      </c>
      <c r="S16" s="18">
        <f t="shared" si="2"/>
        <v>6.4888888888888885E-2</v>
      </c>
      <c r="T16" s="18">
        <f t="shared" si="3"/>
        <v>0.21954149174128573</v>
      </c>
      <c r="U16" s="18"/>
      <c r="V16" s="18"/>
      <c r="W16" s="18"/>
    </row>
    <row r="17" spans="11:23" x14ac:dyDescent="0.25">
      <c r="K17" s="18">
        <f t="shared" si="4"/>
        <v>2.0242736690541703</v>
      </c>
      <c r="L17" s="18">
        <f t="shared" si="5"/>
        <v>0.15377777777777771</v>
      </c>
      <c r="M17" s="18">
        <f t="shared" si="0"/>
        <v>0.14636099449419038</v>
      </c>
      <c r="N17" s="18"/>
      <c r="O17" s="18"/>
      <c r="P17" s="18"/>
      <c r="Q17" s="18"/>
      <c r="R17" s="18">
        <f t="shared" si="1"/>
        <v>9.4540241149005748</v>
      </c>
      <c r="S17" s="18">
        <f t="shared" si="2"/>
        <v>6.8444444444444447E-2</v>
      </c>
      <c r="T17" s="18">
        <f t="shared" si="3"/>
        <v>0.21954149174128573</v>
      </c>
      <c r="U17" s="18"/>
      <c r="V17" s="18"/>
      <c r="W17" s="18"/>
    </row>
    <row r="18" spans="11:23" x14ac:dyDescent="0.25">
      <c r="K18" s="18">
        <f t="shared" si="4"/>
        <v>2.0918163655751676</v>
      </c>
      <c r="L18" s="18">
        <f t="shared" si="5"/>
        <v>0.15022222222222215</v>
      </c>
      <c r="M18" s="18">
        <f t="shared" si="0"/>
        <v>0.14636099449419038</v>
      </c>
      <c r="N18" s="18"/>
      <c r="O18" s="18"/>
      <c r="P18" s="18"/>
      <c r="Q18" s="18"/>
      <c r="R18" s="18">
        <f t="shared" si="1"/>
        <v>8.8055646213667078</v>
      </c>
      <c r="S18" s="18">
        <f t="shared" si="2"/>
        <v>7.2000000000000008E-2</v>
      </c>
      <c r="T18" s="18">
        <f t="shared" si="3"/>
        <v>0.21954149174128573</v>
      </c>
      <c r="U18" s="18"/>
      <c r="V18" s="18"/>
      <c r="W18" s="18"/>
    </row>
    <row r="19" spans="11:23" x14ac:dyDescent="0.25">
      <c r="K19" s="18">
        <f t="shared" si="4"/>
        <v>2.1633129008905225</v>
      </c>
      <c r="L19" s="18">
        <f t="shared" si="5"/>
        <v>0.14666666666666658</v>
      </c>
      <c r="M19" s="18">
        <f t="shared" si="0"/>
        <v>0.14636099449419038</v>
      </c>
      <c r="N19" s="18"/>
      <c r="O19" s="18"/>
      <c r="P19" s="18"/>
      <c r="Q19" s="18"/>
      <c r="R19" s="18">
        <f t="shared" si="1"/>
        <v>8.2297284744807815</v>
      </c>
      <c r="S19" s="18">
        <f t="shared" si="2"/>
        <v>7.555555555555557E-2</v>
      </c>
      <c r="T19" s="18">
        <f t="shared" si="3"/>
        <v>0.21954149174128573</v>
      </c>
      <c r="U19" s="18"/>
      <c r="V19" s="18"/>
      <c r="W19" s="18"/>
    </row>
    <row r="20" spans="11:23" x14ac:dyDescent="0.25">
      <c r="K20" s="18">
        <f t="shared" si="4"/>
        <v>2.2390992177829507</v>
      </c>
      <c r="L20" s="18">
        <f t="shared" si="5"/>
        <v>0.14311111111111102</v>
      </c>
      <c r="M20" s="18">
        <f t="shared" si="0"/>
        <v>0.14636099449419038</v>
      </c>
      <c r="N20" s="18"/>
      <c r="O20" s="18"/>
      <c r="P20" s="18"/>
      <c r="Q20" s="18"/>
      <c r="R20" s="18">
        <f t="shared" si="1"/>
        <v>7.7155113644416149</v>
      </c>
      <c r="S20" s="18">
        <f t="shared" si="2"/>
        <v>7.9111111111111132E-2</v>
      </c>
      <c r="T20" s="18">
        <f t="shared" si="3"/>
        <v>0.21954149174128573</v>
      </c>
      <c r="U20" s="18"/>
      <c r="V20" s="18"/>
      <c r="W20" s="18"/>
    </row>
    <row r="21" spans="11:23" x14ac:dyDescent="0.25">
      <c r="K21" s="18">
        <f t="shared" si="4"/>
        <v>2.3195491353569802</v>
      </c>
      <c r="L21" s="18">
        <f t="shared" si="5"/>
        <v>0.13955555555555546</v>
      </c>
      <c r="M21" s="18">
        <f t="shared" si="0"/>
        <v>0.14636099449419038</v>
      </c>
      <c r="N21" s="18"/>
      <c r="O21" s="18"/>
      <c r="P21" s="18"/>
      <c r="Q21" s="18"/>
      <c r="R21" s="18">
        <f t="shared" si="1"/>
        <v>7.2539743063097752</v>
      </c>
      <c r="S21" s="18">
        <f t="shared" si="2"/>
        <v>8.2666666666666694E-2</v>
      </c>
      <c r="T21" s="18">
        <f t="shared" si="3"/>
        <v>0.21954149174128573</v>
      </c>
      <c r="U21" s="18"/>
      <c r="V21" s="18"/>
      <c r="W21" s="18"/>
    </row>
    <row r="22" spans="11:23" x14ac:dyDescent="0.25">
      <c r="K22" s="18">
        <f t="shared" si="4"/>
        <v>2.4050797269150834</v>
      </c>
      <c r="L22" s="18">
        <f t="shared" si="5"/>
        <v>0.1359999999999999</v>
      </c>
      <c r="M22" s="18">
        <f t="shared" si="0"/>
        <v>0.14636099449419038</v>
      </c>
      <c r="N22" s="18"/>
      <c r="O22" s="18"/>
      <c r="P22" s="18"/>
      <c r="Q22" s="18"/>
      <c r="R22" s="18">
        <f t="shared" si="1"/>
        <v>6.8377874493812003</v>
      </c>
      <c r="S22" s="18">
        <f t="shared" si="2"/>
        <v>8.6222222222222256E-2</v>
      </c>
      <c r="T22" s="18">
        <f t="shared" si="3"/>
        <v>0.21954149174128573</v>
      </c>
      <c r="U22" s="18"/>
      <c r="V22" s="18"/>
      <c r="W22" s="18"/>
    </row>
    <row r="23" spans="11:23" x14ac:dyDescent="0.25">
      <c r="K23" s="18">
        <f t="shared" si="4"/>
        <v>2.4961576271342971</v>
      </c>
      <c r="L23" s="18">
        <f t="shared" si="5"/>
        <v>0.13244444444444434</v>
      </c>
      <c r="M23" s="18">
        <f t="shared" si="0"/>
        <v>0.14636099449419038</v>
      </c>
      <c r="N23" s="18"/>
      <c r="O23" s="18"/>
      <c r="P23" s="18"/>
      <c r="Q23" s="18"/>
      <c r="R23" s="18">
        <f t="shared" si="1"/>
        <v>6.460888603816171</v>
      </c>
      <c r="S23" s="18">
        <f t="shared" si="2"/>
        <v>8.9777777777777817E-2</v>
      </c>
      <c r="T23" s="18">
        <f t="shared" si="3"/>
        <v>0.21954149174128573</v>
      </c>
      <c r="U23" s="18"/>
      <c r="V23" s="18"/>
      <c r="W23" s="18"/>
    </row>
    <row r="24" spans="11:23" x14ac:dyDescent="0.25">
      <c r="K24" s="18">
        <f t="shared" si="4"/>
        <v>2.5933064593507877</v>
      </c>
      <c r="L24" s="18">
        <f t="shared" si="5"/>
        <v>0.12888888888888878</v>
      </c>
      <c r="M24" s="18">
        <f t="shared" si="0"/>
        <v>0.14636099449419038</v>
      </c>
      <c r="N24" s="18"/>
      <c r="O24" s="18"/>
      <c r="P24" s="18"/>
      <c r="Q24" s="18"/>
      <c r="R24" s="18">
        <f t="shared" si="1"/>
        <v>6.1182243934349012</v>
      </c>
      <c r="S24" s="18">
        <f t="shared" si="2"/>
        <v>9.3333333333333379E-2</v>
      </c>
      <c r="T24" s="18">
        <f t="shared" si="3"/>
        <v>0.21954149174128573</v>
      </c>
      <c r="U24" s="18"/>
      <c r="V24" s="18"/>
      <c r="W24" s="18"/>
    </row>
    <row r="25" spans="11:23" x14ac:dyDescent="0.25">
      <c r="K25" s="18">
        <f t="shared" si="4"/>
        <v>2.6971156194964965</v>
      </c>
      <c r="L25" s="18">
        <f t="shared" si="5"/>
        <v>0.12533333333333321</v>
      </c>
      <c r="M25" s="18">
        <f t="shared" si="0"/>
        <v>0.14636099449419038</v>
      </c>
      <c r="N25" s="18"/>
      <c r="O25" s="18"/>
      <c r="P25" s="18"/>
      <c r="Q25" s="18"/>
      <c r="R25" s="18">
        <f t="shared" si="1"/>
        <v>5.8055517619489292</v>
      </c>
      <c r="S25" s="18">
        <f t="shared" si="2"/>
        <v>9.6888888888888941E-2</v>
      </c>
      <c r="T25" s="18">
        <f t="shared" si="3"/>
        <v>0.21954149174128573</v>
      </c>
      <c r="U25" s="18"/>
      <c r="V25" s="18"/>
      <c r="W25" s="18"/>
    </row>
    <row r="26" spans="11:23" x14ac:dyDescent="0.25">
      <c r="K26" s="18">
        <f t="shared" si="4"/>
        <v>2.8082507115961959</v>
      </c>
      <c r="L26" s="18">
        <f t="shared" si="5"/>
        <v>0.12177777777777765</v>
      </c>
      <c r="M26" s="18">
        <f t="shared" si="0"/>
        <v>0.14636099449419038</v>
      </c>
      <c r="N26" s="18"/>
      <c r="O26" s="18"/>
      <c r="P26" s="18"/>
      <c r="Q26" s="18"/>
      <c r="R26" s="18">
        <f t="shared" si="1"/>
        <v>5.5192841350406185</v>
      </c>
      <c r="S26" s="18">
        <f t="shared" si="2"/>
        <v>0.1004444444444445</v>
      </c>
      <c r="T26" s="18">
        <f t="shared" si="3"/>
        <v>0.21954149174128576</v>
      </c>
      <c r="U26" s="18"/>
      <c r="V26" s="18"/>
      <c r="W26" s="18"/>
    </row>
    <row r="27" spans="11:23" x14ac:dyDescent="0.25">
      <c r="K27" s="18">
        <f t="shared" si="4"/>
        <v>2.9274660046989025</v>
      </c>
      <c r="L27" s="18">
        <f t="shared" si="5"/>
        <v>0.11822222222222209</v>
      </c>
      <c r="M27" s="18">
        <f t="shared" si="0"/>
        <v>0.14636099449419038</v>
      </c>
      <c r="N27" s="18"/>
      <c r="O27" s="18"/>
      <c r="P27" s="18"/>
      <c r="Q27" s="18"/>
      <c r="R27" s="18">
        <f t="shared" si="1"/>
        <v>5.2563710175991991</v>
      </c>
      <c r="S27" s="18">
        <f t="shared" si="2"/>
        <v>0.10400000000000006</v>
      </c>
      <c r="T27" s="18">
        <f t="shared" si="3"/>
        <v>0.21954149174128573</v>
      </c>
      <c r="U27" s="18"/>
      <c r="V27" s="18"/>
      <c r="W27" s="18"/>
    </row>
    <row r="28" spans="11:23" x14ac:dyDescent="0.25">
      <c r="K28" s="18">
        <f t="shared" si="4"/>
        <v>3.0556193780715857</v>
      </c>
      <c r="L28" s="18">
        <f t="shared" si="5"/>
        <v>0.11466666666666653</v>
      </c>
      <c r="M28" s="18">
        <f t="shared" si="0"/>
        <v>0.14636099449419038</v>
      </c>
      <c r="N28" s="18"/>
      <c r="O28" s="18"/>
      <c r="P28" s="18"/>
      <c r="Q28" s="18"/>
      <c r="R28" s="18">
        <f t="shared" si="1"/>
        <v>5.0142029005278852</v>
      </c>
      <c r="S28" s="18">
        <f t="shared" si="2"/>
        <v>0.10755555555555563</v>
      </c>
      <c r="T28" s="18">
        <f t="shared" si="3"/>
        <v>0.21954149174128573</v>
      </c>
      <c r="U28" s="18"/>
      <c r="V28" s="18"/>
      <c r="W28" s="18"/>
    </row>
    <row r="29" spans="11:23" x14ac:dyDescent="0.25">
      <c r="K29" s="18">
        <f t="shared" si="4"/>
        <v>3.1936903477905423</v>
      </c>
      <c r="L29" s="18">
        <f t="shared" si="5"/>
        <v>0.11111111111111097</v>
      </c>
      <c r="M29" s="18">
        <f t="shared" si="0"/>
        <v>0.14636099449419038</v>
      </c>
      <c r="N29" s="18"/>
      <c r="O29" s="18"/>
      <c r="P29" s="18"/>
      <c r="Q29" s="18"/>
      <c r="R29" s="18">
        <f t="shared" si="1"/>
        <v>4.7905355216858032</v>
      </c>
      <c r="S29" s="18">
        <f t="shared" si="2"/>
        <v>0.11111111111111119</v>
      </c>
      <c r="T29" s="18">
        <f t="shared" si="3"/>
        <v>0.21954149174128576</v>
      </c>
      <c r="U29" s="18"/>
      <c r="V29" s="18"/>
      <c r="W29" s="18"/>
    </row>
    <row r="30" spans="11:23" x14ac:dyDescent="0.25">
      <c r="K30" s="18">
        <f t="shared" si="4"/>
        <v>3.3428019336852617</v>
      </c>
      <c r="L30" s="18">
        <f t="shared" si="5"/>
        <v>0.1075555555555554</v>
      </c>
      <c r="M30" s="18">
        <f t="shared" si="0"/>
        <v>0.14636099449419038</v>
      </c>
      <c r="N30" s="18"/>
      <c r="O30" s="18"/>
      <c r="P30" s="18"/>
      <c r="Q30" s="18"/>
      <c r="R30" s="18">
        <f t="shared" si="1"/>
        <v>4.5834290671073701</v>
      </c>
      <c r="S30" s="18">
        <f t="shared" si="2"/>
        <v>0.11466666666666675</v>
      </c>
      <c r="T30" s="18">
        <f t="shared" si="3"/>
        <v>0.21954149174128573</v>
      </c>
      <c r="U30" s="18"/>
      <c r="V30" s="18"/>
      <c r="W30" s="18"/>
    </row>
    <row r="31" spans="11:23" x14ac:dyDescent="0.25">
      <c r="K31" s="18">
        <f t="shared" si="4"/>
        <v>3.5042473450661409</v>
      </c>
      <c r="L31" s="18">
        <f t="shared" si="5"/>
        <v>0.10399999999999984</v>
      </c>
      <c r="M31" s="18">
        <f t="shared" si="0"/>
        <v>0.14636099449419038</v>
      </c>
      <c r="N31" s="18"/>
      <c r="O31" s="18"/>
      <c r="P31" s="18"/>
      <c r="Q31" s="18"/>
      <c r="R31" s="18">
        <f t="shared" si="1"/>
        <v>4.3911990070483471</v>
      </c>
      <c r="S31" s="18">
        <f t="shared" si="2"/>
        <v>0.11822222222222231</v>
      </c>
      <c r="T31" s="18">
        <f t="shared" si="3"/>
        <v>0.21954149174128573</v>
      </c>
      <c r="U31" s="18"/>
      <c r="V31" s="18"/>
      <c r="W31" s="18"/>
    </row>
    <row r="32" spans="11:23" x14ac:dyDescent="0.25">
      <c r="K32" s="18">
        <f t="shared" si="4"/>
        <v>3.6795227566937543</v>
      </c>
      <c r="L32" s="18">
        <f t="shared" si="5"/>
        <v>0.10044444444444428</v>
      </c>
      <c r="M32" s="18">
        <f t="shared" si="0"/>
        <v>0.14636099449419038</v>
      </c>
      <c r="N32" s="18"/>
      <c r="O32" s="18"/>
      <c r="P32" s="18"/>
      <c r="Q32" s="18"/>
      <c r="R32" s="18">
        <f t="shared" si="1"/>
        <v>4.2123760673942883</v>
      </c>
      <c r="S32" s="18">
        <f t="shared" si="2"/>
        <v>0.12177777777777787</v>
      </c>
      <c r="T32" s="18">
        <f t="shared" si="3"/>
        <v>0.21954149174128576</v>
      </c>
      <c r="U32" s="18"/>
      <c r="V32" s="18"/>
      <c r="W32" s="18"/>
    </row>
    <row r="33" spans="11:23" x14ac:dyDescent="0.25">
      <c r="K33" s="18">
        <f t="shared" si="4"/>
        <v>3.8703678412992955</v>
      </c>
      <c r="L33" s="18">
        <f t="shared" si="5"/>
        <v>9.6888888888888719E-2</v>
      </c>
      <c r="M33" s="18">
        <f t="shared" si="0"/>
        <v>0.14636099449419038</v>
      </c>
      <c r="N33" s="18"/>
      <c r="O33" s="18"/>
      <c r="P33" s="18"/>
      <c r="Q33" s="18"/>
      <c r="R33" s="18">
        <f t="shared" si="1"/>
        <v>4.0456734292447392</v>
      </c>
      <c r="S33" s="18">
        <f t="shared" si="2"/>
        <v>0.12533333333333344</v>
      </c>
      <c r="T33" s="18">
        <f t="shared" si="3"/>
        <v>0.21954149174128576</v>
      </c>
      <c r="U33" s="18"/>
      <c r="V33" s="18"/>
      <c r="W33" s="18"/>
    </row>
    <row r="34" spans="11:23" x14ac:dyDescent="0.25">
      <c r="K34" s="18">
        <f t="shared" si="4"/>
        <v>4.0788162622899433</v>
      </c>
      <c r="L34" s="18">
        <f t="shared" si="5"/>
        <v>9.3333333333333157E-2</v>
      </c>
      <c r="M34" s="18">
        <f t="shared" si="0"/>
        <v>0.14636099449419038</v>
      </c>
      <c r="N34" s="18"/>
      <c r="O34" s="18"/>
      <c r="P34" s="18"/>
      <c r="Q34" s="18"/>
      <c r="R34" s="18">
        <f t="shared" si="1"/>
        <v>3.8899596890261741</v>
      </c>
      <c r="S34" s="18">
        <f t="shared" si="2"/>
        <v>0.128888888888889</v>
      </c>
      <c r="T34" s="18">
        <f t="shared" si="3"/>
        <v>0.21954149174128573</v>
      </c>
      <c r="U34" s="18"/>
      <c r="V34" s="18"/>
      <c r="W34" s="18"/>
    </row>
    <row r="35" spans="11:23" x14ac:dyDescent="0.25">
      <c r="K35" s="18">
        <f t="shared" si="4"/>
        <v>4.3072590692107919</v>
      </c>
      <c r="L35" s="18">
        <f t="shared" si="5"/>
        <v>8.9777777777777595E-2</v>
      </c>
      <c r="M35" s="18">
        <f t="shared" si="0"/>
        <v>0.14636099449419038</v>
      </c>
      <c r="N35" s="18"/>
      <c r="O35" s="18"/>
      <c r="P35" s="18"/>
      <c r="Q35" s="18"/>
      <c r="R35" s="18">
        <f t="shared" si="1"/>
        <v>3.7442364407014384</v>
      </c>
      <c r="S35" s="18">
        <f t="shared" si="2"/>
        <v>0.13244444444444456</v>
      </c>
      <c r="T35" s="18">
        <f t="shared" si="3"/>
        <v>0.21954149174128573</v>
      </c>
      <c r="U35" s="18"/>
      <c r="V35" s="18"/>
      <c r="W35" s="18"/>
    </row>
    <row r="36" spans="11:23" x14ac:dyDescent="0.25">
      <c r="K36" s="18">
        <f t="shared" si="4"/>
        <v>4.5585249662541463</v>
      </c>
      <c r="L36" s="18">
        <f t="shared" si="5"/>
        <v>8.6222222222222034E-2</v>
      </c>
      <c r="M36" s="18">
        <f t="shared" si="0"/>
        <v>0.14636099449419038</v>
      </c>
      <c r="N36" s="18"/>
      <c r="O36" s="18"/>
      <c r="P36" s="18"/>
      <c r="Q36" s="18"/>
      <c r="R36" s="18">
        <f t="shared" si="1"/>
        <v>3.6076195903726194</v>
      </c>
      <c r="S36" s="18">
        <f t="shared" si="2"/>
        <v>0.13600000000000012</v>
      </c>
      <c r="T36" s="18">
        <f t="shared" si="3"/>
        <v>0.21954149174128573</v>
      </c>
      <c r="U36" s="18"/>
      <c r="V36" s="18"/>
      <c r="W36" s="18"/>
    </row>
    <row r="37" spans="11:23" x14ac:dyDescent="0.25">
      <c r="K37" s="18">
        <f t="shared" si="4"/>
        <v>4.8359828708731971</v>
      </c>
      <c r="L37" s="18">
        <f t="shared" si="5"/>
        <v>8.2666666666666472E-2</v>
      </c>
      <c r="M37" s="18">
        <f t="shared" si="0"/>
        <v>0.14636099449419038</v>
      </c>
      <c r="N37" s="18"/>
      <c r="O37" s="18"/>
      <c r="P37" s="18"/>
      <c r="Q37" s="18"/>
      <c r="R37" s="18">
        <f t="shared" ref="R37:R53" si="6">$T$4/(S37^$G$5)</f>
        <v>3.4793237030354649</v>
      </c>
      <c r="S37" s="18">
        <f t="shared" ref="S37:S53" si="7">(($S$54-$S$4)/50)+S36</f>
        <v>0.13955555555555568</v>
      </c>
      <c r="T37" s="18">
        <f t="shared" si="3"/>
        <v>0.21954149174128573</v>
      </c>
      <c r="U37" s="18"/>
      <c r="V37" s="18"/>
      <c r="W37" s="18"/>
    </row>
    <row r="38" spans="11:23" x14ac:dyDescent="0.25">
      <c r="K38" s="18">
        <f t="shared" si="4"/>
        <v>5.1436742429610911</v>
      </c>
      <c r="L38" s="18">
        <f t="shared" si="5"/>
        <v>7.911111111111091E-2</v>
      </c>
      <c r="M38" s="18">
        <f t="shared" si="0"/>
        <v>0.14636099449419038</v>
      </c>
      <c r="N38" s="18"/>
      <c r="O38" s="18"/>
      <c r="P38" s="18"/>
      <c r="Q38" s="18"/>
      <c r="R38" s="18">
        <f t="shared" si="6"/>
        <v>3.358648826674421</v>
      </c>
      <c r="S38" s="18">
        <f t="shared" si="7"/>
        <v>0.14311111111111124</v>
      </c>
      <c r="T38" s="18">
        <f t="shared" si="3"/>
        <v>0.21954149174128573</v>
      </c>
      <c r="U38" s="18"/>
      <c r="V38" s="18"/>
      <c r="W38" s="18"/>
    </row>
    <row r="39" spans="11:23" x14ac:dyDescent="0.25">
      <c r="K39" s="18">
        <f t="shared" si="4"/>
        <v>5.4864856496538703</v>
      </c>
      <c r="L39" s="18">
        <f t="shared" si="5"/>
        <v>7.5555555555555348E-2</v>
      </c>
      <c r="M39" s="18">
        <f t="shared" si="0"/>
        <v>0.14636099449419038</v>
      </c>
      <c r="N39" s="18"/>
      <c r="O39" s="18"/>
      <c r="P39" s="18"/>
      <c r="Q39" s="18"/>
      <c r="R39" s="18">
        <f t="shared" si="6"/>
        <v>3.2449693513357789</v>
      </c>
      <c r="S39" s="18">
        <f t="shared" si="7"/>
        <v>0.14666666666666681</v>
      </c>
      <c r="T39" s="18">
        <f t="shared" si="3"/>
        <v>0.21954149174128573</v>
      </c>
      <c r="U39" s="18"/>
      <c r="V39" s="18"/>
      <c r="W39" s="18"/>
    </row>
    <row r="40" spans="11:23" x14ac:dyDescent="0.25">
      <c r="K40" s="18">
        <f t="shared" si="4"/>
        <v>5.8703764142444941</v>
      </c>
      <c r="L40" s="18">
        <f t="shared" si="5"/>
        <v>7.1999999999999786E-2</v>
      </c>
      <c r="M40" s="18">
        <f t="shared" si="0"/>
        <v>0.14636099449419038</v>
      </c>
      <c r="N40" s="18"/>
      <c r="O40" s="18"/>
      <c r="P40" s="18"/>
      <c r="Q40" s="18"/>
      <c r="R40" s="18">
        <f t="shared" si="6"/>
        <v>3.1377245483627472</v>
      </c>
      <c r="S40" s="18">
        <f t="shared" si="7"/>
        <v>0.15022222222222237</v>
      </c>
      <c r="T40" s="18">
        <f t="shared" si="3"/>
        <v>0.21954149174128573</v>
      </c>
      <c r="U40" s="18"/>
      <c r="V40" s="18"/>
      <c r="W40" s="18"/>
    </row>
    <row r="41" spans="11:23" x14ac:dyDescent="0.25">
      <c r="K41" s="18">
        <f t="shared" si="4"/>
        <v>6.3026827432670753</v>
      </c>
      <c r="L41" s="18">
        <f t="shared" si="5"/>
        <v>6.8444444444444225E-2</v>
      </c>
      <c r="M41" s="18">
        <f t="shared" si="0"/>
        <v>0.14636099449419038</v>
      </c>
      <c r="N41" s="18"/>
      <c r="O41" s="18"/>
      <c r="P41" s="18"/>
      <c r="Q41" s="18"/>
      <c r="R41" s="18">
        <f t="shared" si="6"/>
        <v>3.0364105035812528</v>
      </c>
      <c r="S41" s="18">
        <f t="shared" si="7"/>
        <v>0.15377777777777793</v>
      </c>
      <c r="T41" s="18">
        <f t="shared" si="3"/>
        <v>0.21954149174128576</v>
      </c>
      <c r="U41" s="18"/>
      <c r="V41" s="18"/>
      <c r="W41" s="18"/>
    </row>
    <row r="42" spans="11:23" x14ac:dyDescent="0.25">
      <c r="K42" s="18">
        <f t="shared" si="4"/>
        <v>6.7925296786242351</v>
      </c>
      <c r="L42" s="18">
        <f t="shared" si="5"/>
        <v>6.4888888888888663E-2</v>
      </c>
      <c r="M42" s="18">
        <f t="shared" si="0"/>
        <v>0.14636099449419038</v>
      </c>
      <c r="N42" s="18"/>
      <c r="O42" s="18"/>
      <c r="P42" s="18"/>
      <c r="Q42" s="18"/>
      <c r="R42" s="18">
        <f t="shared" si="6"/>
        <v>2.9405732123206967</v>
      </c>
      <c r="S42" s="18">
        <f t="shared" si="7"/>
        <v>0.15733333333333349</v>
      </c>
      <c r="T42" s="18">
        <f t="shared" si="3"/>
        <v>0.21954149174128573</v>
      </c>
      <c r="U42" s="18"/>
      <c r="V42" s="18"/>
      <c r="W42" s="18"/>
    </row>
    <row r="43" spans="11:23" x14ac:dyDescent="0.25">
      <c r="K43" s="18">
        <f t="shared" si="4"/>
        <v>7.3513976586733367</v>
      </c>
      <c r="L43" s="18">
        <f t="shared" si="5"/>
        <v>6.1333333333333108E-2</v>
      </c>
      <c r="M43" s="18">
        <f t="shared" si="0"/>
        <v>0.14636099449419038</v>
      </c>
      <c r="N43" s="18"/>
      <c r="O43" s="18"/>
      <c r="P43" s="18"/>
      <c r="Q43" s="18"/>
      <c r="R43" s="18">
        <f t="shared" si="6"/>
        <v>2.8498026470602196</v>
      </c>
      <c r="S43" s="18">
        <f t="shared" si="7"/>
        <v>0.16088888888888905</v>
      </c>
      <c r="T43" s="18">
        <f t="shared" si="3"/>
        <v>0.21954149174128573</v>
      </c>
      <c r="U43" s="18"/>
      <c r="V43" s="18"/>
      <c r="W43" s="18"/>
    </row>
    <row r="44" spans="11:23" x14ac:dyDescent="0.25">
      <c r="K44" s="18">
        <f t="shared" si="4"/>
        <v>7.9939149444345583</v>
      </c>
      <c r="L44" s="18">
        <f t="shared" si="5"/>
        <v>5.7777777777777553E-2</v>
      </c>
      <c r="M44" s="18">
        <f t="shared" si="0"/>
        <v>0.14636099449419038</v>
      </c>
      <c r="N44" s="18"/>
      <c r="O44" s="18"/>
      <c r="P44" s="18"/>
      <c r="Q44" s="18"/>
      <c r="R44" s="18">
        <f t="shared" si="6"/>
        <v>2.7637276427133348</v>
      </c>
      <c r="S44" s="18">
        <f t="shared" si="7"/>
        <v>0.16444444444444462</v>
      </c>
      <c r="T44" s="18">
        <f t="shared" si="3"/>
        <v>0.21954149174128573</v>
      </c>
      <c r="U44" s="18"/>
      <c r="V44" s="18"/>
      <c r="W44" s="18"/>
    </row>
    <row r="45" spans="11:23" x14ac:dyDescent="0.25">
      <c r="K45" s="18">
        <f t="shared" si="4"/>
        <v>8.73898691261933</v>
      </c>
      <c r="L45" s="18">
        <f t="shared" si="5"/>
        <v>5.4222222222221998E-2</v>
      </c>
      <c r="M45" s="18">
        <f t="shared" si="0"/>
        <v>0.14636099449419038</v>
      </c>
      <c r="N45" s="18"/>
      <c r="O45" s="18"/>
      <c r="P45" s="18"/>
      <c r="Q45" s="18"/>
      <c r="R45" s="18">
        <f t="shared" si="6"/>
        <v>2.6820114720059394</v>
      </c>
      <c r="S45" s="18">
        <f t="shared" si="7"/>
        <v>0.16800000000000018</v>
      </c>
      <c r="T45" s="18">
        <f t="shared" si="3"/>
        <v>0.21954149174128573</v>
      </c>
      <c r="U45" s="18"/>
      <c r="V45" s="18"/>
      <c r="W45" s="18"/>
    </row>
    <row r="46" spans="11:23" x14ac:dyDescent="0.25">
      <c r="K46" s="18">
        <f t="shared" si="4"/>
        <v>9.6114395297312214</v>
      </c>
      <c r="L46" s="18">
        <f t="shared" si="5"/>
        <v>5.0666666666666443E-2</v>
      </c>
      <c r="M46" s="18">
        <f t="shared" si="0"/>
        <v>0.14636099449419038</v>
      </c>
      <c r="N46" s="18"/>
      <c r="O46" s="18"/>
      <c r="P46" s="18"/>
      <c r="Q46" s="18"/>
      <c r="R46" s="18">
        <f t="shared" si="6"/>
        <v>2.6043480055198041</v>
      </c>
      <c r="S46" s="18">
        <f t="shared" si="7"/>
        <v>0.17155555555555574</v>
      </c>
      <c r="T46" s="18">
        <f t="shared" si="3"/>
        <v>0.21954149174128573</v>
      </c>
      <c r="U46" s="18"/>
      <c r="V46" s="18"/>
      <c r="W46" s="18"/>
    </row>
    <row r="47" spans="11:23" x14ac:dyDescent="0.25">
      <c r="K47" s="18">
        <f t="shared" si="4"/>
        <v>10.644468347162443</v>
      </c>
      <c r="L47" s="18">
        <f t="shared" si="5"/>
        <v>4.7111111111110889E-2</v>
      </c>
      <c r="M47" s="18">
        <f t="shared" si="0"/>
        <v>0.14636099449419038</v>
      </c>
      <c r="N47" s="18"/>
      <c r="O47" s="18"/>
      <c r="P47" s="18"/>
      <c r="Q47" s="18"/>
      <c r="R47" s="18">
        <f t="shared" si="6"/>
        <v>2.5304583688859936</v>
      </c>
      <c r="S47" s="18">
        <f t="shared" si="7"/>
        <v>0.1751111111111113</v>
      </c>
      <c r="T47" s="18">
        <f t="shared" si="3"/>
        <v>0.21954149174128573</v>
      </c>
      <c r="U47" s="18"/>
      <c r="V47" s="18"/>
      <c r="W47" s="18"/>
    </row>
    <row r="48" spans="11:23" x14ac:dyDescent="0.25">
      <c r="K48" s="18">
        <f t="shared" si="4"/>
        <v>11.883387215372105</v>
      </c>
      <c r="L48" s="18">
        <f t="shared" si="5"/>
        <v>4.3555555555555334E-2</v>
      </c>
      <c r="M48" s="18">
        <f t="shared" si="0"/>
        <v>0.14636099449419038</v>
      </c>
      <c r="N48" s="18"/>
      <c r="O48" s="18"/>
      <c r="P48" s="18"/>
      <c r="Q48" s="18"/>
      <c r="R48" s="18">
        <f t="shared" si="6"/>
        <v>2.4600880241870797</v>
      </c>
      <c r="S48" s="18">
        <f t="shared" si="7"/>
        <v>0.17866666666666686</v>
      </c>
      <c r="T48" s="18">
        <f t="shared" si="3"/>
        <v>0.21954149174128573</v>
      </c>
      <c r="U48" s="18"/>
      <c r="V48" s="18"/>
      <c r="W48" s="18"/>
    </row>
    <row r="49" spans="11:23" x14ac:dyDescent="0.25">
      <c r="K49" s="18">
        <f t="shared" si="4"/>
        <v>13.391546065764233</v>
      </c>
      <c r="L49" s="18">
        <f t="shared" si="5"/>
        <v>3.9999999999999779E-2</v>
      </c>
      <c r="M49" s="18">
        <f t="shared" si="0"/>
        <v>0.14636099449419038</v>
      </c>
      <c r="N49" s="18"/>
      <c r="O49" s="18"/>
      <c r="P49" s="18"/>
      <c r="Q49" s="18"/>
      <c r="R49" s="18">
        <f t="shared" si="6"/>
        <v>2.3930042145381551</v>
      </c>
      <c r="S49" s="18">
        <f t="shared" si="7"/>
        <v>0.18222222222222242</v>
      </c>
      <c r="T49" s="18">
        <f t="shared" si="3"/>
        <v>0.21954149174128573</v>
      </c>
      <c r="U49" s="18"/>
      <c r="V49" s="18"/>
      <c r="W49" s="18"/>
    </row>
    <row r="50" spans="11:23" x14ac:dyDescent="0.25">
      <c r="K50" s="18">
        <f t="shared" si="4"/>
        <v>15.260012464074148</v>
      </c>
      <c r="L50" s="18">
        <f t="shared" si="5"/>
        <v>3.6444444444444224E-2</v>
      </c>
      <c r="M50" s="18">
        <f t="shared" si="0"/>
        <v>0.14636099449419038</v>
      </c>
      <c r="N50" s="18"/>
      <c r="O50" s="18"/>
      <c r="P50" s="18"/>
      <c r="Q50" s="18"/>
      <c r="R50" s="18">
        <f t="shared" si="6"/>
        <v>2.3289937205928681</v>
      </c>
      <c r="S50" s="18">
        <f t="shared" si="7"/>
        <v>0.18577777777777799</v>
      </c>
      <c r="T50" s="18">
        <f t="shared" si="3"/>
        <v>0.21954149174128573</v>
      </c>
      <c r="U50" s="18"/>
      <c r="V50" s="18"/>
      <c r="W50" s="18"/>
    </row>
    <row r="51" spans="11:23" x14ac:dyDescent="0.25">
      <c r="K51" s="18">
        <f t="shared" si="4"/>
        <v>17.624088590772232</v>
      </c>
      <c r="L51" s="18">
        <f t="shared" si="5"/>
        <v>3.2888888888888669E-2</v>
      </c>
      <c r="M51" s="18">
        <f t="shared" si="0"/>
        <v>0.14636099449419038</v>
      </c>
      <c r="N51" s="18"/>
      <c r="O51" s="18"/>
      <c r="P51" s="18"/>
      <c r="Q51" s="18"/>
      <c r="R51" s="18">
        <f t="shared" si="6"/>
        <v>2.2678608857772709</v>
      </c>
      <c r="S51" s="18">
        <f t="shared" si="7"/>
        <v>0.18933333333333355</v>
      </c>
      <c r="T51" s="18">
        <f t="shared" si="3"/>
        <v>0.21954149174128576</v>
      </c>
      <c r="U51" s="18"/>
      <c r="V51" s="18"/>
      <c r="W51" s="18"/>
    </row>
    <row r="52" spans="11:23" x14ac:dyDescent="0.25">
      <c r="K52" s="18">
        <f t="shared" si="4"/>
        <v>20.692931690669678</v>
      </c>
      <c r="L52" s="18">
        <f t="shared" si="5"/>
        <v>2.9333333333333114E-2</v>
      </c>
      <c r="M52" s="18">
        <f t="shared" si="0"/>
        <v>0.14636099449419038</v>
      </c>
      <c r="N52" s="18"/>
      <c r="O52" s="18"/>
      <c r="P52" s="18"/>
      <c r="Q52" s="18"/>
      <c r="R52" s="18">
        <f t="shared" si="6"/>
        <v>2.2094258737197823</v>
      </c>
      <c r="S52" s="18">
        <f t="shared" si="7"/>
        <v>0.19288888888888911</v>
      </c>
      <c r="T52" s="18">
        <f t="shared" si="3"/>
        <v>0.21954149174128576</v>
      </c>
      <c r="U52" s="18"/>
      <c r="V52" s="18"/>
      <c r="W52" s="18"/>
    </row>
    <row r="53" spans="11:23" x14ac:dyDescent="0.25">
      <c r="K53" s="18">
        <f t="shared" si="4"/>
        <v>24.805987795028649</v>
      </c>
      <c r="L53" s="18">
        <f t="shared" si="5"/>
        <v>2.5777777777777559E-2</v>
      </c>
      <c r="M53" s="18">
        <f t="shared" si="0"/>
        <v>0.14636099449419038</v>
      </c>
      <c r="N53" s="18"/>
      <c r="O53" s="18"/>
      <c r="P53" s="18"/>
      <c r="Q53" s="18"/>
      <c r="R53" s="18">
        <f t="shared" si="6"/>
        <v>2.1535231268809314</v>
      </c>
      <c r="S53" s="18">
        <f t="shared" si="7"/>
        <v>0.19644444444444467</v>
      </c>
      <c r="T53" s="18">
        <f t="shared" si="3"/>
        <v>0.2195414917412857</v>
      </c>
      <c r="U53" s="18"/>
      <c r="V53" s="18"/>
      <c r="W53" s="18"/>
    </row>
    <row r="54" spans="11:23" x14ac:dyDescent="0.25">
      <c r="K54" s="18">
        <f>K4*C8^G5</f>
        <v>30.54889386587373</v>
      </c>
      <c r="L54" s="18">
        <f>C6/C8</f>
        <v>2.2222222222222223E-2</v>
      </c>
      <c r="M54" s="18">
        <f>K54*L54^$G$5</f>
        <v>0.14636099449419049</v>
      </c>
      <c r="N54" s="18"/>
      <c r="O54" s="18"/>
      <c r="P54" s="18"/>
      <c r="Q54" s="18"/>
      <c r="R54" s="18">
        <f>R4*(S4/S54)^G5</f>
        <v>2.0999999999999996</v>
      </c>
      <c r="S54" s="18">
        <f>L4</f>
        <v>0.2</v>
      </c>
      <c r="T54" s="18">
        <f>R54*S54^$G$5</f>
        <v>0.21954149174128554</v>
      </c>
      <c r="U54" s="18"/>
      <c r="V54" s="18"/>
      <c r="W54" s="18"/>
    </row>
  </sheetData>
  <sheetProtection algorithmName="SHA-512" hashValue="yG+r/HQFT9469EhVXkjnpiOBRWhRqQTtg7YbjY+6sYIlBZnhtBqmlmcPuFzxk7BjhvSOd7eQHZfp2jep5nS1xQ==" saltValue="+qR+EwvYiW4kpQXpE/X5tg==" spinCount="100000" sheet="1" objects="1" scenarios="1"/>
  <mergeCells count="7">
    <mergeCell ref="R2:T2"/>
    <mergeCell ref="V2:W2"/>
    <mergeCell ref="B11:D11"/>
    <mergeCell ref="B2:D2"/>
    <mergeCell ref="F2:H2"/>
    <mergeCell ref="K2:M2"/>
    <mergeCell ref="O2:P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049" r:id="rId4">
          <objectPr defaultSize="0" autoPict="0" r:id="rId5">
            <anchor moveWithCells="1" sizeWithCells="1">
              <from>
                <xdr:col>0</xdr:col>
                <xdr:colOff>485775</xdr:colOff>
                <xdr:row>14</xdr:row>
                <xdr:rowOff>38100</xdr:rowOff>
              </from>
              <to>
                <xdr:col>4</xdr:col>
                <xdr:colOff>95250</xdr:colOff>
                <xdr:row>18</xdr:row>
                <xdr:rowOff>161925</xdr:rowOff>
              </to>
            </anchor>
          </objectPr>
        </oleObject>
      </mc:Choice>
      <mc:Fallback>
        <oleObject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Otto proces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Koster</dc:creator>
  <cp:lastModifiedBy>Gebruiker</cp:lastModifiedBy>
  <dcterms:created xsi:type="dcterms:W3CDTF">2013-09-03T19:15:53Z</dcterms:created>
  <dcterms:modified xsi:type="dcterms:W3CDTF">2019-10-11T11:44:17Z</dcterms:modified>
</cp:coreProperties>
</file>