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8" windowWidth="19140" windowHeight="8736" activeTab="0"/>
  </bookViews>
  <sheets>
    <sheet name="Blad1" sheetId="1" r:id="rId1"/>
    <sheet name="Blad2" sheetId="2" r:id="rId2"/>
    <sheet name="Blad3" sheetId="3" r:id="rId3"/>
  </sheets>
  <definedNames/>
  <calcPr calcId="125725"/>
</workbook>
</file>

<file path=xl/sharedStrings.xml><?xml version="1.0" encoding="utf-8"?>
<sst xmlns="http://schemas.openxmlformats.org/spreadsheetml/2006/main" count="41" uniqueCount="28">
  <si>
    <t>p</t>
  </si>
  <si>
    <t>V</t>
  </si>
  <si>
    <t>T</t>
  </si>
  <si>
    <t>K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</si>
  <si>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</si>
  <si>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Epsilon</t>
  </si>
  <si>
    <t>Drukverhouding</t>
  </si>
  <si>
    <t>Vulverhouding</t>
  </si>
  <si>
    <t>1 ------&gt; 2  n = k</t>
  </si>
  <si>
    <r>
      <t>R</t>
    </r>
    <r>
      <rPr>
        <vertAlign val="subscript"/>
        <sz val="11"/>
        <color theme="1"/>
        <rFont val="Calibri"/>
        <family val="2"/>
        <scheme val="minor"/>
      </rPr>
      <t>s</t>
    </r>
  </si>
  <si>
    <r>
      <t>c</t>
    </r>
    <r>
      <rPr>
        <vertAlign val="subscript"/>
        <sz val="11"/>
        <color theme="1"/>
        <rFont val="Calibri"/>
        <family val="2"/>
        <scheme val="minor"/>
      </rPr>
      <t>p</t>
    </r>
  </si>
  <si>
    <r>
      <t>c</t>
    </r>
    <r>
      <rPr>
        <vertAlign val="subscript"/>
        <sz val="11"/>
        <color theme="1"/>
        <rFont val="Calibri"/>
        <family val="2"/>
        <scheme val="minor"/>
      </rPr>
      <t>v</t>
    </r>
  </si>
  <si>
    <t>kg</t>
  </si>
  <si>
    <t>m</t>
  </si>
  <si>
    <r>
      <t xml:space="preserve">Q </t>
    </r>
    <r>
      <rPr>
        <vertAlign val="subscript"/>
        <sz val="11"/>
        <color theme="1"/>
        <rFont val="Calibri"/>
        <family val="2"/>
        <scheme val="minor"/>
      </rPr>
      <t xml:space="preserve">3 - 4 </t>
    </r>
  </si>
  <si>
    <r>
      <t xml:space="preserve">Q </t>
    </r>
    <r>
      <rPr>
        <vertAlign val="subscript"/>
        <sz val="11"/>
        <color theme="1"/>
        <rFont val="Calibri"/>
        <family val="2"/>
        <scheme val="minor"/>
      </rPr>
      <t>2 - 3</t>
    </r>
  </si>
  <si>
    <r>
      <t xml:space="preserve">Q </t>
    </r>
    <r>
      <rPr>
        <vertAlign val="subscript"/>
        <sz val="11"/>
        <color theme="1"/>
        <rFont val="Calibri"/>
        <family val="2"/>
        <scheme val="minor"/>
      </rPr>
      <t>5 - 1</t>
    </r>
  </si>
  <si>
    <t>kJ</t>
  </si>
  <si>
    <t>%</t>
  </si>
  <si>
    <t>J/(kg.K)</t>
  </si>
  <si>
    <t>Bara</t>
  </si>
  <si>
    <r>
      <t>W</t>
    </r>
    <r>
      <rPr>
        <vertAlign val="subscript"/>
        <sz val="11"/>
        <color theme="1"/>
        <rFont val="Calibri"/>
        <family val="2"/>
        <scheme val="minor"/>
      </rPr>
      <t>1-2</t>
    </r>
    <r>
      <rPr>
        <sz val="11"/>
        <color theme="1"/>
        <rFont val="Calibri"/>
        <family val="2"/>
        <scheme val="minor"/>
      </rPr>
      <t xml:space="preserve"> </t>
    </r>
  </si>
  <si>
    <t>W ind</t>
  </si>
  <si>
    <r>
      <t>W</t>
    </r>
    <r>
      <rPr>
        <vertAlign val="subscript"/>
        <sz val="11"/>
        <color theme="1"/>
        <rFont val="Calibri"/>
        <family val="2"/>
        <scheme val="minor"/>
      </rPr>
      <t>3-4</t>
    </r>
    <r>
      <rPr>
        <sz val="11"/>
        <color theme="1"/>
        <rFont val="Calibri"/>
        <family val="2"/>
        <scheme val="minor"/>
      </rPr>
      <t xml:space="preserve"> </t>
    </r>
  </si>
  <si>
    <r>
      <t>W</t>
    </r>
    <r>
      <rPr>
        <vertAlign val="subscript"/>
        <sz val="11"/>
        <color theme="1"/>
        <rFont val="Calibri"/>
        <family val="2"/>
        <scheme val="minor"/>
      </rPr>
      <t>4-5</t>
    </r>
  </si>
  <si>
    <t>Σ  Q =</t>
  </si>
  <si>
    <t>Joule</t>
  </si>
  <si>
    <t>ɳ       =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</si>
</sst>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5" fontId="0" fillId="2" borderId="0" xfId="0" applyNumberFormat="1" applyFill="1" applyAlignment="1" applyProtection="1">
      <alignment horizontal="center"/>
      <protection hidden="1"/>
    </xf>
    <xf numFmtId="2" fontId="0" fillId="2" borderId="0" xfId="0" applyNumberForma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164" fontId="0" fillId="2" borderId="0" xfId="0" applyNumberFormat="1" applyFill="1" applyProtection="1">
      <protection hidden="1"/>
    </xf>
    <xf numFmtId="0" fontId="0" fillId="0" borderId="0" xfId="0" applyAlignment="1" applyProtection="1" quotePrefix="1">
      <alignment horizontal="left"/>
      <protection hidden="1"/>
    </xf>
    <xf numFmtId="165" fontId="0" fillId="2" borderId="0" xfId="0" applyNumberFormat="1" applyFill="1" applyProtection="1">
      <protection hidden="1"/>
    </xf>
    <xf numFmtId="16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1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Protection="1" quotePrefix="1">
      <protection hidden="1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3</xdr:row>
      <xdr:rowOff>19050</xdr:rowOff>
    </xdr:from>
    <xdr:to>
      <xdr:col>2</xdr:col>
      <xdr:colOff>590550</xdr:colOff>
      <xdr:row>20</xdr:row>
      <xdr:rowOff>85725</xdr:rowOff>
    </xdr:to>
    <xdr:cxnSp macro="">
      <xdr:nvCxnSpPr>
        <xdr:cNvPr id="3" name="Rechte verbindingslijn 2"/>
        <xdr:cNvCxnSpPr/>
      </xdr:nvCxnSpPr>
      <xdr:spPr>
        <a:xfrm>
          <a:off x="1771650" y="590550"/>
          <a:ext cx="0" cy="331470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20</xdr:row>
      <xdr:rowOff>85725</xdr:rowOff>
    </xdr:from>
    <xdr:to>
      <xdr:col>9</xdr:col>
      <xdr:colOff>400050</xdr:colOff>
      <xdr:row>20</xdr:row>
      <xdr:rowOff>85725</xdr:rowOff>
    </xdr:to>
    <xdr:cxnSp macro="">
      <xdr:nvCxnSpPr>
        <xdr:cNvPr id="5" name="Rechte verbindingslijn 4"/>
        <xdr:cNvCxnSpPr/>
      </xdr:nvCxnSpPr>
      <xdr:spPr>
        <a:xfrm>
          <a:off x="1771650" y="3905250"/>
          <a:ext cx="3905250" cy="0"/>
        </a:xfrm>
        <a:prstGeom prst="line">
          <a:avLst/>
        </a:prstGeom>
        <a:ln w="19050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9</xdr:row>
      <xdr:rowOff>152400</xdr:rowOff>
    </xdr:from>
    <xdr:to>
      <xdr:col>7</xdr:col>
      <xdr:colOff>485775</xdr:colOff>
      <xdr:row>18</xdr:row>
      <xdr:rowOff>133350</xdr:rowOff>
    </xdr:to>
    <xdr:sp macro="" textlink="">
      <xdr:nvSpPr>
        <xdr:cNvPr id="6" name="Vrije vorm 5"/>
        <xdr:cNvSpPr/>
      </xdr:nvSpPr>
      <xdr:spPr>
        <a:xfrm>
          <a:off x="2066925" y="1876425"/>
          <a:ext cx="2552700" cy="1695450"/>
        </a:xfrm>
        <a:custGeom>
          <a:avLst/>
          <a:gdLst>
            <a:gd name="connsiteX0" fmla="*/ 2628900 w 2628900"/>
            <a:gd name="connsiteY0" fmla="*/ 1623060 h 1623060"/>
            <a:gd name="connsiteX1" fmla="*/ 1508760 w 2628900"/>
            <a:gd name="connsiteY1" fmla="*/ 1470660 h 1623060"/>
            <a:gd name="connsiteX2" fmla="*/ 495300 w 2628900"/>
            <a:gd name="connsiteY2" fmla="*/ 960120 h 1623060"/>
            <a:gd name="connsiteX3" fmla="*/ 0 w 2628900"/>
            <a:gd name="connsiteY3" fmla="*/ 0 h 16230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h="1623060" w="2628900">
              <a:moveTo>
                <a:pt x="2628900" y="1623060"/>
              </a:moveTo>
              <a:cubicBezTo>
                <a:pt x="2246630" y="1602105"/>
                <a:pt x="1864360" y="1581150"/>
                <a:pt x="1508760" y="1470660"/>
              </a:cubicBezTo>
              <a:cubicBezTo>
                <a:pt x="1153160" y="1360170"/>
                <a:pt x="746760" y="1205230"/>
                <a:pt x="495300" y="960120"/>
              </a:cubicBezTo>
              <a:cubicBezTo>
                <a:pt x="243840" y="715010"/>
                <a:pt x="121920" y="357505"/>
                <a:pt x="0" y="0"/>
              </a:cubicBezTo>
            </a:path>
          </a:pathLst>
        </a:custGeom>
        <a:ln w="1905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3</xdr:col>
      <xdr:colOff>295275</xdr:colOff>
      <xdr:row>4</xdr:row>
      <xdr:rowOff>9525</xdr:rowOff>
    </xdr:from>
    <xdr:to>
      <xdr:col>3</xdr:col>
      <xdr:colOff>295275</xdr:colOff>
      <xdr:row>9</xdr:row>
      <xdr:rowOff>152400</xdr:rowOff>
    </xdr:to>
    <xdr:cxnSp macro="">
      <xdr:nvCxnSpPr>
        <xdr:cNvPr id="8" name="Rechte verbindingslijn 7"/>
        <xdr:cNvCxnSpPr>
          <a:stCxn id="6" idx="3"/>
        </xdr:cNvCxnSpPr>
      </xdr:nvCxnSpPr>
      <xdr:spPr>
        <a:xfrm flipV="1">
          <a:off x="2066925" y="771525"/>
          <a:ext cx="0" cy="1104900"/>
        </a:xfrm>
        <a:prstGeom prst="line">
          <a:avLst/>
        </a:prstGeom>
        <a:ln w="1905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</xdr:row>
      <xdr:rowOff>19050</xdr:rowOff>
    </xdr:from>
    <xdr:to>
      <xdr:col>5</xdr:col>
      <xdr:colOff>19050</xdr:colOff>
      <xdr:row>4</xdr:row>
      <xdr:rowOff>19050</xdr:rowOff>
    </xdr:to>
    <xdr:cxnSp macro="">
      <xdr:nvCxnSpPr>
        <xdr:cNvPr id="11" name="Rechte verbindingslijn 10"/>
        <xdr:cNvCxnSpPr/>
      </xdr:nvCxnSpPr>
      <xdr:spPr>
        <a:xfrm>
          <a:off x="2057400" y="781050"/>
          <a:ext cx="914400" cy="0"/>
        </a:xfrm>
        <a:prstGeom prst="line">
          <a:avLst/>
        </a:prstGeom>
        <a:ln w="1905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4</xdr:row>
      <xdr:rowOff>19050</xdr:rowOff>
    </xdr:from>
    <xdr:to>
      <xdr:col>7</xdr:col>
      <xdr:colOff>495300</xdr:colOff>
      <xdr:row>13</xdr:row>
      <xdr:rowOff>171450</xdr:rowOff>
    </xdr:to>
    <xdr:sp macro="" textlink="">
      <xdr:nvSpPr>
        <xdr:cNvPr id="12" name="Vrije vorm 11"/>
        <xdr:cNvSpPr/>
      </xdr:nvSpPr>
      <xdr:spPr>
        <a:xfrm>
          <a:off x="2971800" y="781050"/>
          <a:ext cx="1657350" cy="1876425"/>
        </a:xfrm>
        <a:custGeom>
          <a:avLst/>
          <a:gdLst>
            <a:gd name="connsiteX0" fmla="*/ 0 w 1691640"/>
            <a:gd name="connsiteY0" fmla="*/ 0 h 1798320"/>
            <a:gd name="connsiteX1" fmla="*/ 60960 w 1691640"/>
            <a:gd name="connsiteY1" fmla="*/ 472440 h 1798320"/>
            <a:gd name="connsiteX2" fmla="*/ 205740 w 1691640"/>
            <a:gd name="connsiteY2" fmla="*/ 1082040 h 1798320"/>
            <a:gd name="connsiteX3" fmla="*/ 822960 w 1691640"/>
            <a:gd name="connsiteY3" fmla="*/ 1623060 h 1798320"/>
            <a:gd name="connsiteX4" fmla="*/ 1691640 w 1691640"/>
            <a:gd name="connsiteY4" fmla="*/ 1798320 h 17983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h="1798320" w="1691640">
              <a:moveTo>
                <a:pt x="0" y="0"/>
              </a:moveTo>
              <a:cubicBezTo>
                <a:pt x="13335" y="146050"/>
                <a:pt x="26670" y="292100"/>
                <a:pt x="60960" y="472440"/>
              </a:cubicBezTo>
              <a:cubicBezTo>
                <a:pt x="95250" y="652780"/>
                <a:pt x="78740" y="890270"/>
                <a:pt x="205740" y="1082040"/>
              </a:cubicBezTo>
              <a:cubicBezTo>
                <a:pt x="332740" y="1273810"/>
                <a:pt x="575310" y="1503680"/>
                <a:pt x="822960" y="1623060"/>
              </a:cubicBezTo>
              <a:cubicBezTo>
                <a:pt x="1070610" y="1742440"/>
                <a:pt x="1381125" y="1770380"/>
                <a:pt x="1691640" y="1798320"/>
              </a:cubicBezTo>
            </a:path>
          </a:pathLst>
        </a:custGeom>
        <a:ln w="1905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7</xdr:col>
      <xdr:colOff>504825</xdr:colOff>
      <xdr:row>13</xdr:row>
      <xdr:rowOff>171450</xdr:rowOff>
    </xdr:from>
    <xdr:to>
      <xdr:col>7</xdr:col>
      <xdr:colOff>504825</xdr:colOff>
      <xdr:row>18</xdr:row>
      <xdr:rowOff>142875</xdr:rowOff>
    </xdr:to>
    <xdr:cxnSp macro="">
      <xdr:nvCxnSpPr>
        <xdr:cNvPr id="14" name="Rechte verbindingslijn 13"/>
        <xdr:cNvCxnSpPr/>
      </xdr:nvCxnSpPr>
      <xdr:spPr>
        <a:xfrm>
          <a:off x="4638675" y="2657475"/>
          <a:ext cx="0" cy="923925"/>
        </a:xfrm>
        <a:prstGeom prst="line">
          <a:avLst/>
        </a:prstGeom>
        <a:ln w="19050">
          <a:solidFill>
            <a:srgbClr val="FF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552450</xdr:colOff>
      <xdr:row>7</xdr:row>
      <xdr:rowOff>0</xdr:rowOff>
    </xdr:from>
    <xdr:to>
      <xdr:col>4</xdr:col>
      <xdr:colOff>95250</xdr:colOff>
      <xdr:row>7</xdr:row>
      <xdr:rowOff>0</xdr:rowOff>
    </xdr:to>
    <xdr:cxnSp macro="">
      <xdr:nvCxnSpPr>
        <xdr:cNvPr id="18" name="Rechte verbindingslijn met pijl 17"/>
        <xdr:cNvCxnSpPr/>
      </xdr:nvCxnSpPr>
      <xdr:spPr>
        <a:xfrm>
          <a:off x="1143000" y="1343025"/>
          <a:ext cx="1314450" cy="0"/>
        </a:xfrm>
        <a:prstGeom prst="straightConnector1">
          <a:avLst/>
        </a:prstGeom>
        <a:ln w="19050">
          <a:solidFill>
            <a:srgbClr val="00B0F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2</xdr:row>
      <xdr:rowOff>9525</xdr:rowOff>
    </xdr:from>
    <xdr:to>
      <xdr:col>4</xdr:col>
      <xdr:colOff>161925</xdr:colOff>
      <xdr:row>5</xdr:row>
      <xdr:rowOff>133350</xdr:rowOff>
    </xdr:to>
    <xdr:cxnSp macro="">
      <xdr:nvCxnSpPr>
        <xdr:cNvPr id="20" name="Rechte verbindingslijn met pijl 19"/>
        <xdr:cNvCxnSpPr/>
      </xdr:nvCxnSpPr>
      <xdr:spPr>
        <a:xfrm>
          <a:off x="2524125" y="390525"/>
          <a:ext cx="0" cy="704850"/>
        </a:xfrm>
        <a:prstGeom prst="straightConnector1">
          <a:avLst/>
        </a:prstGeom>
        <a:ln w="19050">
          <a:solidFill>
            <a:srgbClr val="00B0F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16</xdr:row>
      <xdr:rowOff>85725</xdr:rowOff>
    </xdr:from>
    <xdr:to>
      <xdr:col>9</xdr:col>
      <xdr:colOff>19050</xdr:colOff>
      <xdr:row>16</xdr:row>
      <xdr:rowOff>85725</xdr:rowOff>
    </xdr:to>
    <xdr:cxnSp macro="">
      <xdr:nvCxnSpPr>
        <xdr:cNvPr id="22" name="Rechte verbindingslijn met pijl 21"/>
        <xdr:cNvCxnSpPr/>
      </xdr:nvCxnSpPr>
      <xdr:spPr>
        <a:xfrm>
          <a:off x="4419600" y="3143250"/>
          <a:ext cx="876300" cy="0"/>
        </a:xfrm>
        <a:prstGeom prst="straightConnector1">
          <a:avLst/>
        </a:prstGeom>
        <a:ln w="19050"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4"/>
  <sheetViews>
    <sheetView tabSelected="1" zoomScale="145" zoomScaleNormal="145" workbookViewId="0" topLeftCell="D1">
      <selection activeCell="K20" sqref="K20"/>
    </sheetView>
  </sheetViews>
  <sheetFormatPr defaultColWidth="9.140625" defaultRowHeight="15"/>
  <cols>
    <col min="1" max="8" width="8.8515625" style="1" customWidth="1"/>
    <col min="9" max="9" width="8.28125" style="1" customWidth="1"/>
    <col min="10" max="10" width="13.8515625" style="1" bestFit="1" customWidth="1"/>
    <col min="11" max="11" width="8.8515625" style="1" customWidth="1"/>
    <col min="12" max="12" width="7.7109375" style="1" customWidth="1"/>
    <col min="13" max="15" width="8.8515625" style="1" customWidth="1"/>
    <col min="16" max="16" width="9.421875" style="1" bestFit="1" customWidth="1"/>
    <col min="17" max="16384" width="8.8515625" style="1" customWidth="1"/>
  </cols>
  <sheetData>
    <row r="2" spans="5:9" ht="15.6">
      <c r="E2" s="1" t="s">
        <v>14</v>
      </c>
      <c r="G2" s="1" t="s">
        <v>9</v>
      </c>
      <c r="H2" s="2">
        <f>H3-H4</f>
        <v>287</v>
      </c>
      <c r="I2" s="1" t="s">
        <v>19</v>
      </c>
    </row>
    <row r="3" spans="7:16" ht="15.6">
      <c r="G3" s="1" t="s">
        <v>10</v>
      </c>
      <c r="H3" s="18">
        <v>1005</v>
      </c>
      <c r="I3" s="1" t="s">
        <v>19</v>
      </c>
      <c r="L3" s="3">
        <v>1</v>
      </c>
      <c r="M3" s="3">
        <v>2</v>
      </c>
      <c r="N3" s="3">
        <v>3</v>
      </c>
      <c r="O3" s="3">
        <v>4</v>
      </c>
      <c r="P3" s="3">
        <v>5</v>
      </c>
    </row>
    <row r="4" spans="3:16" ht="15.6">
      <c r="C4" s="1" t="s">
        <v>0</v>
      </c>
      <c r="D4" s="4">
        <v>3</v>
      </c>
      <c r="F4" s="5">
        <v>4</v>
      </c>
      <c r="G4" s="1" t="s">
        <v>11</v>
      </c>
      <c r="H4" s="18">
        <v>718</v>
      </c>
      <c r="I4" s="1" t="s">
        <v>19</v>
      </c>
      <c r="J4" s="1" t="s">
        <v>20</v>
      </c>
      <c r="K4" s="1" t="s">
        <v>0</v>
      </c>
      <c r="L4" s="19">
        <v>3.5</v>
      </c>
      <c r="M4" s="6">
        <f>L4*K9^K12</f>
        <v>154.97734090236807</v>
      </c>
      <c r="N4" s="6">
        <f>K10*M4</f>
        <v>247.96374544378892</v>
      </c>
      <c r="O4" s="6">
        <f>N4</f>
        <v>247.96374544378892</v>
      </c>
      <c r="P4" s="7">
        <f>O4*(O5/P5)^K12</f>
        <v>11.769345849154963</v>
      </c>
    </row>
    <row r="5" spans="10:16" ht="16.2">
      <c r="J5" s="1" t="s">
        <v>4</v>
      </c>
      <c r="K5" s="1" t="s">
        <v>1</v>
      </c>
      <c r="L5" s="19">
        <v>0.7</v>
      </c>
      <c r="M5" s="8">
        <f>L5/K9</f>
        <v>0.04666666666666666</v>
      </c>
      <c r="N5" s="8">
        <f>M5</f>
        <v>0.04666666666666666</v>
      </c>
      <c r="O5" s="8">
        <f>K11*M5</f>
        <v>0.07933333333333333</v>
      </c>
      <c r="P5" s="8">
        <f>L5</f>
        <v>0.7</v>
      </c>
    </row>
    <row r="6" spans="7:16" ht="15">
      <c r="G6" s="5"/>
      <c r="H6" s="5"/>
      <c r="J6" s="1" t="s">
        <v>3</v>
      </c>
      <c r="K6" s="1" t="s">
        <v>2</v>
      </c>
      <c r="L6" s="19">
        <v>325</v>
      </c>
      <c r="M6" s="6">
        <f>(M4*M5*L6)/(L4*L5)</f>
        <v>959.3835389194213</v>
      </c>
      <c r="N6" s="6">
        <f>K10*M6</f>
        <v>1535.0136622710743</v>
      </c>
      <c r="O6" s="6">
        <f>K11*N6</f>
        <v>2609.523225860826</v>
      </c>
      <c r="P6" s="6">
        <f>P4*L6/L4</f>
        <v>1092.8678288501037</v>
      </c>
    </row>
    <row r="7" spans="2:12" ht="15.6">
      <c r="B7" s="1" t="s">
        <v>15</v>
      </c>
      <c r="J7" s="1" t="s">
        <v>12</v>
      </c>
      <c r="K7" s="1" t="s">
        <v>13</v>
      </c>
      <c r="L7" s="9">
        <f>L4*10^5*L5/(H2*L6)</f>
        <v>2.626641651031895</v>
      </c>
    </row>
    <row r="9" spans="10:11" ht="15">
      <c r="J9" s="1" t="s">
        <v>5</v>
      </c>
      <c r="K9" s="18">
        <v>15</v>
      </c>
    </row>
    <row r="10" spans="4:15" ht="15.6">
      <c r="D10" s="10">
        <v>2</v>
      </c>
      <c r="J10" s="1" t="s">
        <v>6</v>
      </c>
      <c r="K10" s="18">
        <v>1.6</v>
      </c>
      <c r="M10" s="1" t="s">
        <v>15</v>
      </c>
      <c r="N10" s="11">
        <f>L7*H4/1000*(N6-M6)</f>
        <v>1085.5973733453689</v>
      </c>
      <c r="O10" s="1" t="s">
        <v>17</v>
      </c>
    </row>
    <row r="11" spans="10:15" ht="15.6">
      <c r="J11" s="1" t="s">
        <v>7</v>
      </c>
      <c r="K11" s="18">
        <v>1.7</v>
      </c>
      <c r="M11" s="1" t="s">
        <v>14</v>
      </c>
      <c r="N11" s="11">
        <f>L7*H3/1000*(O6-N6)</f>
        <v>2836.4633320277317</v>
      </c>
      <c r="O11" s="1" t="s">
        <v>17</v>
      </c>
    </row>
    <row r="12" spans="10:18" ht="15.6">
      <c r="J12" s="12" t="s">
        <v>8</v>
      </c>
      <c r="K12" s="2">
        <f>H3/H4</f>
        <v>1.3997214484679665</v>
      </c>
      <c r="M12" s="1" t="s">
        <v>16</v>
      </c>
      <c r="N12" s="11">
        <f>L7*H4/1000*(L6-P6)</f>
        <v>-1448.1439804129911</v>
      </c>
      <c r="O12" s="1" t="s">
        <v>17</v>
      </c>
      <c r="P12" s="13" t="s">
        <v>25</v>
      </c>
      <c r="Q12" s="14">
        <f>(N10+N11+N12)*1000</f>
        <v>2473916.7249601097</v>
      </c>
      <c r="R12" s="13" t="s">
        <v>26</v>
      </c>
    </row>
    <row r="13" spans="14:15" ht="15">
      <c r="N13" s="15"/>
      <c r="O13" s="15"/>
    </row>
    <row r="14" spans="9:15" ht="15">
      <c r="I14" s="5">
        <v>5</v>
      </c>
      <c r="M14" s="13" t="s">
        <v>27</v>
      </c>
      <c r="N14" s="16">
        <f>(N10+N11+N12)/(N10+N11)*100</f>
        <v>63.076961597532666</v>
      </c>
      <c r="O14" s="1" t="s">
        <v>18</v>
      </c>
    </row>
    <row r="16" spans="13:15" ht="15.6">
      <c r="M16" s="1" t="s">
        <v>21</v>
      </c>
      <c r="N16" s="2">
        <f>-1/(K12-1)*(M4*10^5*M5-L4*10^5*L5)</f>
        <v>-1196402.1263073215</v>
      </c>
      <c r="O16" s="1" t="s">
        <v>26</v>
      </c>
    </row>
    <row r="17" spans="10:15" ht="15.6">
      <c r="J17" s="1" t="s">
        <v>16</v>
      </c>
      <c r="M17" s="1" t="s">
        <v>23</v>
      </c>
      <c r="N17" s="2">
        <f>N4*10^5*(O5-N5)</f>
        <v>810014.9017830438</v>
      </c>
      <c r="O17" s="1" t="s">
        <v>26</v>
      </c>
    </row>
    <row r="18" spans="13:15" ht="15.6">
      <c r="M18" s="1" t="s">
        <v>24</v>
      </c>
      <c r="N18" s="2">
        <f>-1/(K12-1)*(P4*10^5*P5-O4*10^5*O5)</f>
        <v>2860303.9494843874</v>
      </c>
      <c r="O18" s="1" t="s">
        <v>26</v>
      </c>
    </row>
    <row r="19" spans="9:15" ht="15">
      <c r="I19" s="5">
        <v>1</v>
      </c>
      <c r="M19" s="1" t="s">
        <v>22</v>
      </c>
      <c r="N19" s="2">
        <f>SUM(N16:N18)</f>
        <v>2473916.7249601097</v>
      </c>
      <c r="O19" s="1" t="s">
        <v>26</v>
      </c>
    </row>
    <row r="21" ht="15">
      <c r="N21" s="20"/>
    </row>
    <row r="22" spans="9:16" ht="15">
      <c r="I22" s="1" t="s">
        <v>1</v>
      </c>
      <c r="N22" s="21"/>
      <c r="P22" s="17"/>
    </row>
    <row r="23" spans="14:16" ht="15">
      <c r="N23" s="21"/>
      <c r="P23" s="17"/>
    </row>
    <row r="24" spans="14:16" ht="15">
      <c r="N24" s="22"/>
      <c r="P24" s="17"/>
    </row>
  </sheetData>
  <sheetProtection password="888A" sheet="1" objects="1" scenarios="1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Document" shapeId="10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Koster</dc:creator>
  <cp:keywords/>
  <dc:description/>
  <cp:lastModifiedBy>Ad de Koster</cp:lastModifiedBy>
  <dcterms:created xsi:type="dcterms:W3CDTF">2013-09-03T19:15:53Z</dcterms:created>
  <dcterms:modified xsi:type="dcterms:W3CDTF">2013-09-06T14:10:01Z</dcterms:modified>
  <cp:category/>
  <cp:version/>
  <cp:contentType/>
  <cp:contentStatus/>
</cp:coreProperties>
</file>