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Website\Downloads\Excel rekenmodellen\"/>
    </mc:Choice>
  </mc:AlternateContent>
  <xr:revisionPtr revIDLastSave="0" documentId="8_{C4A16103-808F-4117-8CD3-6CB210A22792}" xr6:coauthVersionLast="37" xr6:coauthVersionMax="37" xr10:uidLastSave="{00000000-0000-0000-0000-000000000000}"/>
  <bookViews>
    <workbookView xWindow="0" yWindow="43" windowWidth="12514" windowHeight="8040" xr2:uid="{00000000-000D-0000-FFFF-FFFF00000000}"/>
  </bookViews>
  <sheets>
    <sheet name="Blad1" sheetId="1" r:id="rId1"/>
    <sheet name="Blad2" sheetId="2" r:id="rId2"/>
    <sheet name="Blad3" sheetId="3" r:id="rId3"/>
  </sheets>
  <calcPr calcId="162913"/>
</workbook>
</file>

<file path=xl/calcChain.xml><?xml version="1.0" encoding="utf-8"?>
<calcChain xmlns="http://schemas.openxmlformats.org/spreadsheetml/2006/main">
  <c r="C30" i="1" l="1"/>
  <c r="C25" i="1"/>
  <c r="C24" i="1" l="1"/>
  <c r="F2" i="1"/>
  <c r="F2" i="2"/>
  <c r="C8" i="1"/>
  <c r="C9" i="1"/>
  <c r="C22" i="1" s="1"/>
  <c r="K7" i="2"/>
  <c r="J8" i="2" s="1"/>
  <c r="C5" i="2"/>
  <c r="C6" i="2" s="1"/>
  <c r="C7" i="2" s="1"/>
  <c r="K8" i="2" l="1"/>
  <c r="C10" i="1"/>
  <c r="C27" i="1" s="1"/>
  <c r="C28" i="1"/>
  <c r="C23" i="1" s="1"/>
  <c r="C16" i="1" s="1"/>
  <c r="C8" i="2"/>
  <c r="C9" i="2" s="1"/>
  <c r="F3" i="1" s="1"/>
  <c r="J9" i="2" l="1"/>
  <c r="F6" i="1"/>
  <c r="F7" i="1" s="1"/>
  <c r="F4" i="1"/>
  <c r="C15" i="1" l="1"/>
  <c r="C26" i="1" s="1"/>
  <c r="C17" i="1"/>
  <c r="C19" i="1"/>
  <c r="C18" i="1" l="1"/>
  <c r="C20" i="1" s="1"/>
  <c r="C29" i="1"/>
  <c r="F30" i="1" s="1"/>
  <c r="C21" i="1"/>
  <c r="C33" i="1" s="1"/>
  <c r="C34" i="1" s="1"/>
  <c r="C35" i="1" s="1"/>
</calcChain>
</file>

<file path=xl/sharedStrings.xml><?xml version="1.0" encoding="utf-8"?>
<sst xmlns="http://schemas.openxmlformats.org/spreadsheetml/2006/main" count="88" uniqueCount="63">
  <si>
    <t>Gasdruk</t>
  </si>
  <si>
    <t>Bara</t>
  </si>
  <si>
    <t>Diameter</t>
  </si>
  <si>
    <t>m</t>
  </si>
  <si>
    <t>Slag</t>
  </si>
  <si>
    <t>Graden</t>
  </si>
  <si>
    <t>Beta</t>
  </si>
  <si>
    <t>Alpha</t>
  </si>
  <si>
    <t>graden</t>
  </si>
  <si>
    <t>radialen</t>
  </si>
  <si>
    <t>sin alpha</t>
  </si>
  <si>
    <t>Sin beta</t>
  </si>
  <si>
    <t>r / L</t>
  </si>
  <si>
    <t>N</t>
  </si>
  <si>
    <t>Radialen</t>
  </si>
  <si>
    <t>Nm</t>
  </si>
  <si>
    <t>Afstand kantelmom   z</t>
  </si>
  <si>
    <t>Afgelegde zuigerweg vanuit BDP</t>
  </si>
  <si>
    <t>Krukstraal  r</t>
  </si>
  <si>
    <t>Drijfstanglengte   L</t>
  </si>
  <si>
    <t>Zuigersnelheid</t>
  </si>
  <si>
    <t>m/s</t>
  </si>
  <si>
    <t>Hz</t>
  </si>
  <si>
    <t>Zuigerversnelling</t>
  </si>
  <si>
    <t>Massa osillerende delen</t>
  </si>
  <si>
    <t>kg</t>
  </si>
  <si>
    <t>Massa roterde delen</t>
  </si>
  <si>
    <t>F roterend</t>
  </si>
  <si>
    <t>F osillerend</t>
  </si>
  <si>
    <t>Gewichtskracht Go</t>
  </si>
  <si>
    <r>
      <t>F</t>
    </r>
    <r>
      <rPr>
        <vertAlign val="subscript"/>
        <sz val="11"/>
        <color theme="1"/>
        <rFont val="Calibri"/>
        <family val="2"/>
        <scheme val="minor"/>
      </rPr>
      <t>roterend</t>
    </r>
  </si>
  <si>
    <r>
      <t xml:space="preserve">F </t>
    </r>
    <r>
      <rPr>
        <vertAlign val="subscript"/>
        <sz val="11"/>
        <color theme="1"/>
        <rFont val="Calibri"/>
        <family val="2"/>
        <scheme val="minor"/>
      </rPr>
      <t xml:space="preserve">k  </t>
    </r>
    <r>
      <rPr>
        <sz val="11"/>
        <color theme="1"/>
        <rFont val="Calibri"/>
        <family val="2"/>
        <scheme val="minor"/>
      </rPr>
      <t>(Kruishoofdkracht)</t>
    </r>
  </si>
  <si>
    <r>
      <t>F</t>
    </r>
    <r>
      <rPr>
        <vertAlign val="subscript"/>
        <sz val="11"/>
        <color theme="1"/>
        <rFont val="Calibri"/>
        <family val="2"/>
        <scheme val="minor"/>
      </rPr>
      <t xml:space="preserve">d   </t>
    </r>
    <r>
      <rPr>
        <sz val="11"/>
        <color theme="1"/>
        <rFont val="Calibri"/>
        <family val="2"/>
        <scheme val="minor"/>
      </rPr>
      <t>(Drijfstangkracht)</t>
    </r>
  </si>
  <si>
    <r>
      <t>F</t>
    </r>
    <r>
      <rPr>
        <vertAlign val="subscript"/>
        <sz val="11"/>
        <color theme="1"/>
        <rFont val="Calibri"/>
        <family val="2"/>
        <scheme val="minor"/>
      </rPr>
      <t xml:space="preserve">l </t>
    </r>
    <r>
      <rPr>
        <sz val="11"/>
        <color theme="1"/>
        <rFont val="Calibri"/>
        <family val="2"/>
        <scheme val="minor"/>
      </rPr>
      <t xml:space="preserve">  (Leibaankracht)</t>
    </r>
  </si>
  <si>
    <r>
      <t>F</t>
    </r>
    <r>
      <rPr>
        <vertAlign val="subscript"/>
        <sz val="11"/>
        <color theme="1"/>
        <rFont val="Calibri"/>
        <family val="2"/>
        <scheme val="minor"/>
      </rPr>
      <t xml:space="preserve">t   </t>
    </r>
    <r>
      <rPr>
        <sz val="11"/>
        <color theme="1"/>
        <rFont val="Calibri"/>
        <family val="2"/>
        <scheme val="minor"/>
      </rPr>
      <t>(Tangentiaalkracht)</t>
    </r>
  </si>
  <si>
    <r>
      <t>T</t>
    </r>
    <r>
      <rPr>
        <vertAlign val="subscript"/>
        <sz val="11"/>
        <color theme="1"/>
        <rFont val="Calibri"/>
        <family val="2"/>
        <scheme val="minor"/>
      </rPr>
      <t xml:space="preserve">d  </t>
    </r>
    <r>
      <rPr>
        <sz val="11"/>
        <color theme="1"/>
        <rFont val="Calibri"/>
        <family val="2"/>
        <scheme val="minor"/>
      </rPr>
      <t>(momentaan draaimoment)</t>
    </r>
  </si>
  <si>
    <r>
      <t>T</t>
    </r>
    <r>
      <rPr>
        <vertAlign val="subscript"/>
        <sz val="11"/>
        <color theme="1"/>
        <rFont val="Calibri"/>
        <family val="2"/>
        <scheme val="minor"/>
      </rPr>
      <t xml:space="preserve">k  </t>
    </r>
    <r>
      <rPr>
        <sz val="11"/>
        <color theme="1"/>
        <rFont val="Calibri"/>
        <family val="2"/>
        <scheme val="minor"/>
      </rPr>
      <t>(Kantelmoment)</t>
    </r>
  </si>
  <si>
    <t>Toerental</t>
  </si>
  <si>
    <r>
      <t>m/s</t>
    </r>
    <r>
      <rPr>
        <vertAlign val="superscript"/>
        <sz val="11"/>
        <color theme="1"/>
        <rFont val="Calibri"/>
        <family val="2"/>
        <scheme val="minor"/>
      </rPr>
      <t>2</t>
    </r>
  </si>
  <si>
    <t>Kruk drijfstang verhouding  r/L</t>
  </si>
  <si>
    <r>
      <t xml:space="preserve">Krukhoek na BDP    </t>
    </r>
    <r>
      <rPr>
        <sz val="11"/>
        <color theme="1"/>
        <rFont val="Symbol"/>
        <family val="1"/>
        <charset val="2"/>
      </rPr>
      <t xml:space="preserve"> a</t>
    </r>
  </si>
  <si>
    <r>
      <t xml:space="preserve">Beta  </t>
    </r>
    <r>
      <rPr>
        <sz val="11"/>
        <color theme="1"/>
        <rFont val="Symbol"/>
        <family val="1"/>
        <charset val="2"/>
      </rPr>
      <t xml:space="preserve"> b</t>
    </r>
  </si>
  <si>
    <t>a  +  b</t>
  </si>
  <si>
    <t>Druk onder de zuiger</t>
  </si>
  <si>
    <t>Delta p zuiger</t>
  </si>
  <si>
    <t>F lager resulterend</t>
  </si>
  <si>
    <t>F lager</t>
  </si>
  <si>
    <t>D fundatiebout</t>
  </si>
  <si>
    <t>Stuks</t>
  </si>
  <si>
    <t>aantal bouten per zijde</t>
  </si>
  <si>
    <t>Moment per bout</t>
  </si>
  <si>
    <t>Materiaalspanning per bout</t>
  </si>
  <si>
    <t>Kracht per bout</t>
  </si>
  <si>
    <t xml:space="preserve">N </t>
  </si>
  <si>
    <r>
      <t>N/m</t>
    </r>
    <r>
      <rPr>
        <vertAlign val="superscript"/>
        <sz val="11"/>
        <color theme="1"/>
        <rFont val="Calibri"/>
        <family val="2"/>
        <scheme val="minor"/>
      </rPr>
      <t>2</t>
    </r>
  </si>
  <si>
    <t>Afstand tussen bouten BB en SB</t>
  </si>
  <si>
    <t>Versnelling zwaartekracht</t>
  </si>
  <si>
    <t>Geprojec Lageropp</t>
  </si>
  <si>
    <r>
      <t>kN/m</t>
    </r>
    <r>
      <rPr>
        <vertAlign val="superscript"/>
        <sz val="11"/>
        <color theme="1"/>
        <rFont val="Calibri"/>
        <family val="2"/>
        <scheme val="minor"/>
      </rPr>
      <t>2</t>
    </r>
  </si>
  <si>
    <t>Vlaktedruk lager</t>
  </si>
  <si>
    <r>
      <t>F</t>
    </r>
    <r>
      <rPr>
        <vertAlign val="subscript"/>
        <sz val="11"/>
        <color theme="1"/>
        <rFont val="Calibri"/>
        <family val="2"/>
        <scheme val="minor"/>
      </rPr>
      <t>Rad</t>
    </r>
  </si>
  <si>
    <r>
      <t>P</t>
    </r>
    <r>
      <rPr>
        <vertAlign val="subscript"/>
        <sz val="11"/>
        <color theme="1"/>
        <rFont val="Calibri"/>
        <family val="2"/>
        <scheme val="minor"/>
      </rPr>
      <t>mom</t>
    </r>
  </si>
  <si>
    <t>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</si>
</sst>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Arial"/>
      <family val="2"/>
    </font>
    <font>
      <vertAlign val="sub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3" borderId="0" xfId="0" applyFill="1"/>
    <xf numFmtId="0" fontId="2" fillId="3" borderId="0" xfId="0" applyFont="1" applyFill="1"/>
    <xf numFmtId="0" fontId="0" fillId="0" borderId="0" xfId="0" applyProtection="1">
      <protection hidden="1"/>
    </xf>
    <xf numFmtId="164" fontId="0" fillId="3" borderId="0" xfId="0" applyNumberFormat="1" applyFill="1" applyProtection="1">
      <protection hidden="1"/>
    </xf>
    <xf numFmtId="0" fontId="0" fillId="3" borderId="0" xfId="0" applyFill="1" applyProtection="1">
      <protection hidden="1"/>
    </xf>
    <xf numFmtId="0" fontId="1" fillId="0" borderId="0" xfId="0" applyFont="1" applyProtection="1">
      <protection hidden="1"/>
    </xf>
    <xf numFmtId="0" fontId="0" fillId="2" borderId="0" xfId="0" applyFill="1" applyProtection="1">
      <protection locked="0"/>
    </xf>
    <xf numFmtId="0" fontId="5" fillId="0" borderId="0" xfId="0" applyFont="1" applyProtection="1">
      <protection hidden="1"/>
    </xf>
    <xf numFmtId="165" fontId="0" fillId="3" borderId="0" xfId="0" applyNumberFormat="1" applyFill="1" applyProtection="1">
      <protection hidden="1"/>
    </xf>
    <xf numFmtId="2" fontId="0" fillId="3" borderId="0" xfId="0" applyNumberFormat="1" applyFill="1" applyProtection="1">
      <protection hidden="1"/>
    </xf>
    <xf numFmtId="166" fontId="0" fillId="3" borderId="0" xfId="0" applyNumberFormat="1" applyFill="1" applyProtection="1">
      <protection hidden="1"/>
    </xf>
    <xf numFmtId="0" fontId="6" fillId="0" borderId="0" xfId="0" applyFont="1" applyProtection="1">
      <protection hidden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411480</xdr:colOff>
      <xdr:row>19</xdr:row>
      <xdr:rowOff>106680</xdr:rowOff>
    </xdr:from>
    <xdr:to>
      <xdr:col>10</xdr:col>
      <xdr:colOff>198120</xdr:colOff>
      <xdr:row>28</xdr:row>
      <xdr:rowOff>76200</xdr:rowOff>
    </xdr:to>
    <xdr:sp macro="" textlink="">
      <xdr:nvSpPr>
        <xdr:cNvPr id="2" name="Ovaal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623560" y="3032760"/>
          <a:ext cx="1615440" cy="161544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7</xdr:col>
      <xdr:colOff>76200</xdr:colOff>
      <xdr:row>24</xdr:row>
      <xdr:rowOff>5862</xdr:rowOff>
    </xdr:from>
    <xdr:to>
      <xdr:col>10</xdr:col>
      <xdr:colOff>480060</xdr:colOff>
      <xdr:row>24</xdr:row>
      <xdr:rowOff>7620</xdr:rowOff>
    </xdr:to>
    <xdr:cxnSp macro="">
      <xdr:nvCxnSpPr>
        <xdr:cNvPr id="4" name="Rechte verbindingslij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5867400" y="4472354"/>
          <a:ext cx="2232660" cy="1758"/>
        </a:xfrm>
        <a:prstGeom prst="line">
          <a:avLst/>
        </a:prstGeom>
        <a:ln>
          <a:solidFill>
            <a:schemeClr val="tx1"/>
          </a:solidFill>
          <a:prstDash val="lg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601980</xdr:colOff>
      <xdr:row>3</xdr:row>
      <xdr:rowOff>137160</xdr:rowOff>
    </xdr:from>
    <xdr:to>
      <xdr:col>8</xdr:col>
      <xdr:colOff>601980</xdr:colOff>
      <xdr:row>29</xdr:row>
      <xdr:rowOff>106680</xdr:rowOff>
    </xdr:to>
    <xdr:cxnSp macro="">
      <xdr:nvCxnSpPr>
        <xdr:cNvPr id="6" name="Rechte verbindingslij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6423660" y="137160"/>
          <a:ext cx="0" cy="4724400"/>
        </a:xfrm>
        <a:prstGeom prst="line">
          <a:avLst/>
        </a:prstGeom>
        <a:ln>
          <a:solidFill>
            <a:schemeClr val="tx1"/>
          </a:solidFill>
          <a:prstDash val="lg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601980</xdr:colOff>
      <xdr:row>20</xdr:row>
      <xdr:rowOff>76200</xdr:rowOff>
    </xdr:from>
    <xdr:to>
      <xdr:col>9</xdr:col>
      <xdr:colOff>457200</xdr:colOff>
      <xdr:row>24</xdr:row>
      <xdr:rowOff>7620</xdr:rowOff>
    </xdr:to>
    <xdr:cxnSp macro="">
      <xdr:nvCxnSpPr>
        <xdr:cNvPr id="8" name="Rechte verbindingslij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V="1">
          <a:off x="6423660" y="3185160"/>
          <a:ext cx="464820" cy="66294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4</xdr:row>
      <xdr:rowOff>91440</xdr:rowOff>
    </xdr:from>
    <xdr:to>
      <xdr:col>9</xdr:col>
      <xdr:colOff>449580</xdr:colOff>
      <xdr:row>20</xdr:row>
      <xdr:rowOff>45720</xdr:rowOff>
    </xdr:to>
    <xdr:cxnSp macro="">
      <xdr:nvCxnSpPr>
        <xdr:cNvPr id="10" name="Rechte verbindingslij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H="1" flipV="1">
          <a:off x="6431280" y="274320"/>
          <a:ext cx="449580" cy="288036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601980</xdr:colOff>
      <xdr:row>4</xdr:row>
      <xdr:rowOff>106680</xdr:rowOff>
    </xdr:from>
    <xdr:to>
      <xdr:col>8</xdr:col>
      <xdr:colOff>601980</xdr:colOff>
      <xdr:row>15</xdr:row>
      <xdr:rowOff>38100</xdr:rowOff>
    </xdr:to>
    <xdr:cxnSp macro="">
      <xdr:nvCxnSpPr>
        <xdr:cNvPr id="12" name="Rechte verbindingslijn met pijl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6423660" y="289560"/>
          <a:ext cx="0" cy="1943100"/>
        </a:xfrm>
        <a:prstGeom prst="straightConnector1">
          <a:avLst/>
        </a:prstGeom>
        <a:ln w="1905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7620</xdr:colOff>
      <xdr:row>15</xdr:row>
      <xdr:rowOff>30480</xdr:rowOff>
    </xdr:from>
    <xdr:to>
      <xdr:col>9</xdr:col>
      <xdr:colOff>312420</xdr:colOff>
      <xdr:row>15</xdr:row>
      <xdr:rowOff>38100</xdr:rowOff>
    </xdr:to>
    <xdr:cxnSp macro="">
      <xdr:nvCxnSpPr>
        <xdr:cNvPr id="14" name="Rechte verbindingslij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>
          <a:off x="6438900" y="2225040"/>
          <a:ext cx="304800" cy="7620"/>
        </a:xfrm>
        <a:prstGeom prst="line">
          <a:avLst/>
        </a:prstGeom>
        <a:ln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4</xdr:row>
      <xdr:rowOff>121920</xdr:rowOff>
    </xdr:from>
    <xdr:to>
      <xdr:col>9</xdr:col>
      <xdr:colOff>312420</xdr:colOff>
      <xdr:row>15</xdr:row>
      <xdr:rowOff>45720</xdr:rowOff>
    </xdr:to>
    <xdr:cxnSp macro="">
      <xdr:nvCxnSpPr>
        <xdr:cNvPr id="17" name="Rechte verbindingslijn met pijl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6431280" y="304800"/>
          <a:ext cx="312420" cy="1935480"/>
        </a:xfrm>
        <a:prstGeom prst="straightConnector1">
          <a:avLst/>
        </a:prstGeom>
        <a:ln w="19050">
          <a:solidFill>
            <a:srgbClr val="00B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259080</xdr:colOff>
      <xdr:row>4</xdr:row>
      <xdr:rowOff>83820</xdr:rowOff>
    </xdr:from>
    <xdr:to>
      <xdr:col>9</xdr:col>
      <xdr:colOff>0</xdr:colOff>
      <xdr:row>4</xdr:row>
      <xdr:rowOff>91440</xdr:rowOff>
    </xdr:to>
    <xdr:cxnSp macro="">
      <xdr:nvCxnSpPr>
        <xdr:cNvPr id="18" name="Rechte verbindingslijn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>
          <a:off x="6080760" y="266700"/>
          <a:ext cx="350520" cy="7620"/>
        </a:xfrm>
        <a:prstGeom prst="line">
          <a:avLst/>
        </a:prstGeom>
        <a:ln w="19050">
          <a:prstDash val="solid"/>
          <a:headEnd type="arrow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289560</xdr:colOff>
      <xdr:row>4</xdr:row>
      <xdr:rowOff>114300</xdr:rowOff>
    </xdr:from>
    <xdr:to>
      <xdr:col>8</xdr:col>
      <xdr:colOff>601980</xdr:colOff>
      <xdr:row>15</xdr:row>
      <xdr:rowOff>38100</xdr:rowOff>
    </xdr:to>
    <xdr:cxnSp macro="">
      <xdr:nvCxnSpPr>
        <xdr:cNvPr id="19" name="Rechte verbindingslijn met pijl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6111240" y="297180"/>
          <a:ext cx="312420" cy="1935480"/>
        </a:xfrm>
        <a:prstGeom prst="straightConnector1">
          <a:avLst/>
        </a:prstGeom>
        <a:ln w="6350">
          <a:solidFill>
            <a:schemeClr val="tx1"/>
          </a:solidFill>
          <a:prstDash val="sysDash"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449580</xdr:colOff>
      <xdr:row>20</xdr:row>
      <xdr:rowOff>53340</xdr:rowOff>
    </xdr:from>
    <xdr:to>
      <xdr:col>10</xdr:col>
      <xdr:colOff>152400</xdr:colOff>
      <xdr:row>30</xdr:row>
      <xdr:rowOff>160020</xdr:rowOff>
    </xdr:to>
    <xdr:cxnSp macro="">
      <xdr:nvCxnSpPr>
        <xdr:cNvPr id="21" name="Rechte verbindingslijn met pijl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>
          <a:off x="6880860" y="3162300"/>
          <a:ext cx="312420" cy="1935480"/>
        </a:xfrm>
        <a:prstGeom prst="straightConnector1">
          <a:avLst/>
        </a:prstGeom>
        <a:ln w="19050">
          <a:solidFill>
            <a:srgbClr val="00B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152400</xdr:colOff>
      <xdr:row>23</xdr:row>
      <xdr:rowOff>167640</xdr:rowOff>
    </xdr:from>
    <xdr:to>
      <xdr:col>11</xdr:col>
      <xdr:colOff>419100</xdr:colOff>
      <xdr:row>30</xdr:row>
      <xdr:rowOff>121920</xdr:rowOff>
    </xdr:to>
    <xdr:cxnSp macro="">
      <xdr:nvCxnSpPr>
        <xdr:cNvPr id="22" name="Rechte verbindingslijn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 flipV="1">
          <a:off x="7193280" y="3825240"/>
          <a:ext cx="876300" cy="1234440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449580</xdr:colOff>
      <xdr:row>20</xdr:row>
      <xdr:rowOff>83820</xdr:rowOff>
    </xdr:from>
    <xdr:to>
      <xdr:col>11</xdr:col>
      <xdr:colOff>381000</xdr:colOff>
      <xdr:row>24</xdr:row>
      <xdr:rowOff>114300</xdr:rowOff>
    </xdr:to>
    <xdr:cxnSp macro="">
      <xdr:nvCxnSpPr>
        <xdr:cNvPr id="25" name="Rechte verbindingslijn met pijl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>
          <a:off x="6880860" y="3192780"/>
          <a:ext cx="1150620" cy="762000"/>
        </a:xfrm>
        <a:prstGeom prst="straightConnector1">
          <a:avLst/>
        </a:prstGeom>
        <a:ln w="190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320040</xdr:colOff>
      <xdr:row>13</xdr:row>
      <xdr:rowOff>121920</xdr:rowOff>
    </xdr:from>
    <xdr:to>
      <xdr:col>10</xdr:col>
      <xdr:colOff>144780</xdr:colOff>
      <xdr:row>15</xdr:row>
      <xdr:rowOff>22860</xdr:rowOff>
    </xdr:to>
    <xdr:sp macro="" textlink="">
      <xdr:nvSpPr>
        <xdr:cNvPr id="27" name="Tekstvak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6751320" y="1950720"/>
          <a:ext cx="43434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nl-NL" sz="1100" b="1"/>
            <a:t>F</a:t>
          </a:r>
          <a:r>
            <a:rPr lang="nl-NL" sz="1100" b="1" baseline="-25000"/>
            <a:t>D</a:t>
          </a:r>
        </a:p>
      </xdr:txBody>
    </xdr:sp>
    <xdr:clientData/>
  </xdr:twoCellAnchor>
  <xdr:twoCellAnchor>
    <xdr:from>
      <xdr:col>8</xdr:col>
      <xdr:colOff>121920</xdr:colOff>
      <xdr:row>13</xdr:row>
      <xdr:rowOff>144780</xdr:rowOff>
    </xdr:from>
    <xdr:to>
      <xdr:col>8</xdr:col>
      <xdr:colOff>487680</xdr:colOff>
      <xdr:row>15</xdr:row>
      <xdr:rowOff>45720</xdr:rowOff>
    </xdr:to>
    <xdr:sp macro="" textlink="">
      <xdr:nvSpPr>
        <xdr:cNvPr id="28" name="Tekstvak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943600" y="1973580"/>
          <a:ext cx="36576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nl-NL" sz="1100" b="1"/>
            <a:t>F</a:t>
          </a:r>
          <a:r>
            <a:rPr lang="nl-NL" sz="1100" b="1" baseline="-25000"/>
            <a:t>K</a:t>
          </a:r>
        </a:p>
      </xdr:txBody>
    </xdr:sp>
    <xdr:clientData/>
  </xdr:twoCellAnchor>
  <xdr:twoCellAnchor>
    <xdr:from>
      <xdr:col>8</xdr:col>
      <xdr:colOff>184640</xdr:colOff>
      <xdr:row>2</xdr:row>
      <xdr:rowOff>117231</xdr:rowOff>
    </xdr:from>
    <xdr:to>
      <xdr:col>9</xdr:col>
      <xdr:colOff>9380</xdr:colOff>
      <xdr:row>4</xdr:row>
      <xdr:rowOff>19343</xdr:rowOff>
    </xdr:to>
    <xdr:sp macro="" textlink="">
      <xdr:nvSpPr>
        <xdr:cNvPr id="29" name="Tekstvak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6585440" y="480646"/>
          <a:ext cx="434340" cy="2655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nl-NL" sz="1100" b="1"/>
            <a:t>F</a:t>
          </a:r>
          <a:r>
            <a:rPr lang="nl-NL" sz="1100" b="1" baseline="-25000"/>
            <a:t>L</a:t>
          </a:r>
        </a:p>
      </xdr:txBody>
    </xdr:sp>
    <xdr:clientData/>
  </xdr:twoCellAnchor>
  <xdr:twoCellAnchor>
    <xdr:from>
      <xdr:col>9</xdr:col>
      <xdr:colOff>594360</xdr:colOff>
      <xdr:row>31</xdr:row>
      <xdr:rowOff>22860</xdr:rowOff>
    </xdr:from>
    <xdr:to>
      <xdr:col>10</xdr:col>
      <xdr:colOff>419100</xdr:colOff>
      <xdr:row>32</xdr:row>
      <xdr:rowOff>106680</xdr:rowOff>
    </xdr:to>
    <xdr:sp macro="" textlink="">
      <xdr:nvSpPr>
        <xdr:cNvPr id="30" name="Tekstvak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7025640" y="5143500"/>
          <a:ext cx="43434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nl-NL" sz="1100" b="1"/>
            <a:t>F</a:t>
          </a:r>
          <a:r>
            <a:rPr lang="nl-NL" sz="1100" b="1" baseline="-25000"/>
            <a:t>D</a:t>
          </a:r>
        </a:p>
      </xdr:txBody>
    </xdr:sp>
    <xdr:clientData/>
  </xdr:twoCellAnchor>
  <xdr:twoCellAnchor>
    <xdr:from>
      <xdr:col>11</xdr:col>
      <xdr:colOff>358140</xdr:colOff>
      <xdr:row>22</xdr:row>
      <xdr:rowOff>121920</xdr:rowOff>
    </xdr:from>
    <xdr:to>
      <xdr:col>12</xdr:col>
      <xdr:colOff>182880</xdr:colOff>
      <xdr:row>24</xdr:row>
      <xdr:rowOff>22860</xdr:rowOff>
    </xdr:to>
    <xdr:sp macro="" textlink="">
      <xdr:nvSpPr>
        <xdr:cNvPr id="31" name="Tekstvak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8008620" y="3596640"/>
          <a:ext cx="43434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nl-NL" sz="1100" b="1"/>
            <a:t>F</a:t>
          </a:r>
          <a:r>
            <a:rPr lang="nl-NL" sz="1100" b="1" baseline="-25000"/>
            <a:t>T</a:t>
          </a:r>
        </a:p>
      </xdr:txBody>
    </xdr:sp>
    <xdr:clientData/>
  </xdr:twoCellAnchor>
  <xdr:twoCellAnchor>
    <xdr:from>
      <xdr:col>9</xdr:col>
      <xdr:colOff>445477</xdr:colOff>
      <xdr:row>18</xdr:row>
      <xdr:rowOff>17585</xdr:rowOff>
    </xdr:from>
    <xdr:to>
      <xdr:col>10</xdr:col>
      <xdr:colOff>140677</xdr:colOff>
      <xdr:row>20</xdr:row>
      <xdr:rowOff>93784</xdr:rowOff>
    </xdr:to>
    <xdr:cxnSp macro="">
      <xdr:nvCxnSpPr>
        <xdr:cNvPr id="23" name="Rechte verbindingslijn met pijl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 flipV="1">
          <a:off x="7455877" y="2743200"/>
          <a:ext cx="304800" cy="439615"/>
        </a:xfrm>
        <a:prstGeom prst="straightConnector1">
          <a:avLst/>
        </a:prstGeom>
        <a:ln>
          <a:solidFill>
            <a:srgbClr val="00B0F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128963</xdr:colOff>
      <xdr:row>20</xdr:row>
      <xdr:rowOff>29308</xdr:rowOff>
    </xdr:from>
    <xdr:to>
      <xdr:col>9</xdr:col>
      <xdr:colOff>494723</xdr:colOff>
      <xdr:row>21</xdr:row>
      <xdr:rowOff>111955</xdr:rowOff>
    </xdr:to>
    <xdr:sp macro="" textlink="">
      <xdr:nvSpPr>
        <xdr:cNvPr id="24" name="Tekstvak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7139363" y="3135923"/>
          <a:ext cx="365760" cy="264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nl-NL" sz="1100" b="1"/>
            <a:t>r</a:t>
          </a:r>
          <a:endParaRPr lang="nl-NL" sz="1100" b="1" baseline="-25000"/>
        </a:p>
      </xdr:txBody>
    </xdr:sp>
    <xdr:clientData/>
  </xdr:twoCellAnchor>
  <xdr:twoCellAnchor>
    <xdr:from>
      <xdr:col>9</xdr:col>
      <xdr:colOff>257908</xdr:colOff>
      <xdr:row>10</xdr:row>
      <xdr:rowOff>158261</xdr:rowOff>
    </xdr:from>
    <xdr:to>
      <xdr:col>10</xdr:col>
      <xdr:colOff>14068</xdr:colOff>
      <xdr:row>12</xdr:row>
      <xdr:rowOff>59201</xdr:rowOff>
    </xdr:to>
    <xdr:sp macro="" textlink="">
      <xdr:nvSpPr>
        <xdr:cNvPr id="26" name="Tekstvak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268308" y="1430215"/>
          <a:ext cx="365760" cy="264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nl-NL" sz="1100" b="1"/>
            <a:t>L</a:t>
          </a:r>
          <a:endParaRPr lang="nl-NL" sz="1100" b="1" baseline="-25000"/>
        </a:p>
      </xdr:txBody>
    </xdr:sp>
    <xdr:clientData/>
  </xdr:twoCellAnchor>
  <xdr:twoCellAnchor>
    <xdr:from>
      <xdr:col>8</xdr:col>
      <xdr:colOff>556846</xdr:colOff>
      <xdr:row>21</xdr:row>
      <xdr:rowOff>87923</xdr:rowOff>
    </xdr:from>
    <xdr:to>
      <xdr:col>9</xdr:col>
      <xdr:colOff>313006</xdr:colOff>
      <xdr:row>22</xdr:row>
      <xdr:rowOff>170570</xdr:rowOff>
    </xdr:to>
    <xdr:sp macro="" textlink="">
      <xdr:nvSpPr>
        <xdr:cNvPr id="32" name="Tekstvak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6957646" y="3376246"/>
          <a:ext cx="365760" cy="264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nl-NL" sz="1100" b="1" baseline="0">
              <a:latin typeface="Symbol" pitchFamily="18" charset="2"/>
            </a:rPr>
            <a:t>a</a:t>
          </a:r>
        </a:p>
      </xdr:txBody>
    </xdr:sp>
    <xdr:clientData/>
  </xdr:twoCellAnchor>
  <xdr:twoCellAnchor>
    <xdr:from>
      <xdr:col>8</xdr:col>
      <xdr:colOff>539261</xdr:colOff>
      <xdr:row>9</xdr:row>
      <xdr:rowOff>0</xdr:rowOff>
    </xdr:from>
    <xdr:to>
      <xdr:col>9</xdr:col>
      <xdr:colOff>295421</xdr:colOff>
      <xdr:row>10</xdr:row>
      <xdr:rowOff>82647</xdr:rowOff>
    </xdr:to>
    <xdr:sp macro="" textlink="">
      <xdr:nvSpPr>
        <xdr:cNvPr id="33" name="Tekstvak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6940061" y="1090246"/>
          <a:ext cx="365760" cy="264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nl-NL" sz="1100" b="1" baseline="0">
              <a:latin typeface="Symbol" pitchFamily="18" charset="2"/>
            </a:rPr>
            <a:t>b</a:t>
          </a:r>
        </a:p>
      </xdr:txBody>
    </xdr:sp>
    <xdr:clientData/>
  </xdr:twoCellAnchor>
  <xdr:twoCellAnchor>
    <xdr:from>
      <xdr:col>10</xdr:col>
      <xdr:colOff>40322</xdr:colOff>
      <xdr:row>27</xdr:row>
      <xdr:rowOff>161597</xdr:rowOff>
    </xdr:from>
    <xdr:to>
      <xdr:col>10</xdr:col>
      <xdr:colOff>479937</xdr:colOff>
      <xdr:row>29</xdr:row>
      <xdr:rowOff>53744</xdr:rowOff>
    </xdr:to>
    <xdr:sp macro="" textlink="">
      <xdr:nvSpPr>
        <xdr:cNvPr id="34" name="Tekstvak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7857391" y="5541580"/>
          <a:ext cx="439615" cy="2994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nl-NL" sz="1100" b="1" baseline="0">
              <a:latin typeface="Symbol" pitchFamily="18" charset="2"/>
            </a:rPr>
            <a:t>a+b</a:t>
          </a:r>
        </a:p>
      </xdr:txBody>
    </xdr:sp>
    <xdr:clientData/>
  </xdr:twoCellAnchor>
  <xdr:twoCellAnchor>
    <xdr:from>
      <xdr:col>7</xdr:col>
      <xdr:colOff>87923</xdr:colOff>
      <xdr:row>4</xdr:row>
      <xdr:rowOff>82061</xdr:rowOff>
    </xdr:from>
    <xdr:to>
      <xdr:col>8</xdr:col>
      <xdr:colOff>422031</xdr:colOff>
      <xdr:row>4</xdr:row>
      <xdr:rowOff>87923</xdr:rowOff>
    </xdr:to>
    <xdr:cxnSp macro="">
      <xdr:nvCxnSpPr>
        <xdr:cNvPr id="36" name="Rechte verbindingslijn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/>
      </xdr:nvCxnSpPr>
      <xdr:spPr>
        <a:xfrm flipH="1" flipV="1">
          <a:off x="5879123" y="808892"/>
          <a:ext cx="943708" cy="5862"/>
        </a:xfrm>
        <a:prstGeom prst="line">
          <a:avLst/>
        </a:prstGeom>
        <a:ln w="63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181708</xdr:colOff>
      <xdr:row>4</xdr:row>
      <xdr:rowOff>87923</xdr:rowOff>
    </xdr:from>
    <xdr:to>
      <xdr:col>7</xdr:col>
      <xdr:colOff>181708</xdr:colOff>
      <xdr:row>24</xdr:row>
      <xdr:rowOff>41031</xdr:rowOff>
    </xdr:to>
    <xdr:cxnSp macro="">
      <xdr:nvCxnSpPr>
        <xdr:cNvPr id="38" name="Rechte verbindingslijn met pijl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/>
      </xdr:nvCxnSpPr>
      <xdr:spPr>
        <a:xfrm>
          <a:off x="5972908" y="814754"/>
          <a:ext cx="0" cy="3692769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433755</xdr:colOff>
      <xdr:row>12</xdr:row>
      <xdr:rowOff>169984</xdr:rowOff>
    </xdr:from>
    <xdr:to>
      <xdr:col>7</xdr:col>
      <xdr:colOff>189915</xdr:colOff>
      <xdr:row>14</xdr:row>
      <xdr:rowOff>70923</xdr:rowOff>
    </xdr:to>
    <xdr:sp macro="" textlink="">
      <xdr:nvSpPr>
        <xdr:cNvPr id="40" name="Tekstvak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5615355" y="2350476"/>
          <a:ext cx="365760" cy="264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nl-NL" sz="1100" b="1"/>
            <a:t>z</a:t>
          </a:r>
          <a:endParaRPr lang="nl-NL" sz="1100" b="1" baseline="-25000"/>
        </a:p>
      </xdr:txBody>
    </xdr:sp>
    <xdr:clientData/>
  </xdr:twoCellAnchor>
  <xdr:twoCellAnchor>
    <xdr:from>
      <xdr:col>10</xdr:col>
      <xdr:colOff>157656</xdr:colOff>
      <xdr:row>18</xdr:row>
      <xdr:rowOff>39415</xdr:rowOff>
    </xdr:from>
    <xdr:to>
      <xdr:col>10</xdr:col>
      <xdr:colOff>451683</xdr:colOff>
      <xdr:row>28</xdr:row>
      <xdr:rowOff>67267</xdr:rowOff>
    </xdr:to>
    <xdr:cxnSp macro="">
      <xdr:nvCxnSpPr>
        <xdr:cNvPr id="35" name="Rechte verbindingslijn met pijl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CxnSpPr/>
      </xdr:nvCxnSpPr>
      <xdr:spPr>
        <a:xfrm>
          <a:off x="7974725" y="3586656"/>
          <a:ext cx="294027" cy="2077370"/>
        </a:xfrm>
        <a:prstGeom prst="straightConnector1">
          <a:avLst/>
        </a:prstGeom>
        <a:ln w="19050">
          <a:solidFill>
            <a:srgbClr val="00B05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453259</xdr:colOff>
      <xdr:row>20</xdr:row>
      <xdr:rowOff>111672</xdr:rowOff>
    </xdr:from>
    <xdr:to>
      <xdr:col>10</xdr:col>
      <xdr:colOff>446690</xdr:colOff>
      <xdr:row>28</xdr:row>
      <xdr:rowOff>85396</xdr:rowOff>
    </xdr:to>
    <xdr:cxnSp macro="">
      <xdr:nvCxnSpPr>
        <xdr:cNvPr id="39" name="Rechte verbindingslijn met pijl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CxnSpPr/>
      </xdr:nvCxnSpPr>
      <xdr:spPr>
        <a:xfrm>
          <a:off x="7679121" y="4118741"/>
          <a:ext cx="584638" cy="1563414"/>
        </a:xfrm>
        <a:prstGeom prst="straightConnector1">
          <a:avLst/>
        </a:prstGeom>
        <a:ln w="1905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16329</xdr:colOff>
          <xdr:row>16</xdr:row>
          <xdr:rowOff>10886</xdr:rowOff>
        </xdr:from>
        <xdr:to>
          <xdr:col>5</xdr:col>
          <xdr:colOff>402771</xdr:colOff>
          <xdr:row>17</xdr:row>
          <xdr:rowOff>108857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35"/>
  <sheetViews>
    <sheetView tabSelected="1" topLeftCell="A4" zoomScale="130" zoomScaleNormal="130" workbookViewId="0">
      <selection activeCell="C8" sqref="C8"/>
    </sheetView>
  </sheetViews>
  <sheetFormatPr defaultColWidth="8.84375" defaultRowHeight="14.6" x14ac:dyDescent="0.4"/>
  <cols>
    <col min="1" max="1" width="8.84375" style="3"/>
    <col min="2" max="2" width="29" style="3" bestFit="1" customWidth="1"/>
    <col min="3" max="3" width="16.69140625" style="3" bestFit="1" customWidth="1"/>
    <col min="4" max="4" width="8.84375" style="3"/>
    <col min="5" max="5" width="17.84375" style="3" bestFit="1" customWidth="1"/>
    <col min="6" max="16384" width="8.84375" style="3"/>
  </cols>
  <sheetData>
    <row r="1" spans="2:7" ht="16.3" x14ac:dyDescent="0.4">
      <c r="B1" s="3" t="s">
        <v>56</v>
      </c>
      <c r="C1" s="7">
        <v>9.81</v>
      </c>
      <c r="D1" s="3" t="s">
        <v>38</v>
      </c>
    </row>
    <row r="2" spans="2:7" x14ac:dyDescent="0.4">
      <c r="B2" s="3" t="s">
        <v>43</v>
      </c>
      <c r="C2" s="7">
        <v>0</v>
      </c>
      <c r="D2" s="3" t="s">
        <v>1</v>
      </c>
      <c r="E2" s="3" t="s">
        <v>44</v>
      </c>
      <c r="F2" s="5">
        <f>C3-C2</f>
        <v>100</v>
      </c>
      <c r="G2" s="3" t="s">
        <v>1</v>
      </c>
    </row>
    <row r="3" spans="2:7" x14ac:dyDescent="0.4">
      <c r="B3" s="3" t="s">
        <v>0</v>
      </c>
      <c r="C3" s="7">
        <v>100</v>
      </c>
      <c r="D3" s="3" t="s">
        <v>1</v>
      </c>
      <c r="E3" s="3" t="s">
        <v>41</v>
      </c>
      <c r="F3" s="4">
        <f>Blad2!C9</f>
        <v>4.9050670231038165</v>
      </c>
      <c r="G3" s="3" t="s">
        <v>5</v>
      </c>
    </row>
    <row r="4" spans="2:7" x14ac:dyDescent="0.4">
      <c r="B4" s="3" t="s">
        <v>2</v>
      </c>
      <c r="C4" s="7">
        <v>0.6</v>
      </c>
      <c r="D4" s="3" t="s">
        <v>3</v>
      </c>
      <c r="F4" s="5">
        <f>RADIANS(F3)</f>
        <v>8.5609569584158371E-2</v>
      </c>
      <c r="G4" s="3" t="s">
        <v>14</v>
      </c>
    </row>
    <row r="5" spans="2:7" x14ac:dyDescent="0.4">
      <c r="B5" s="3" t="s">
        <v>4</v>
      </c>
      <c r="C5" s="7">
        <v>0.8</v>
      </c>
      <c r="D5" s="3" t="s">
        <v>3</v>
      </c>
    </row>
    <row r="6" spans="2:7" x14ac:dyDescent="0.4">
      <c r="B6" s="3" t="s">
        <v>39</v>
      </c>
      <c r="C6" s="7">
        <v>0.25</v>
      </c>
      <c r="E6" s="8" t="s">
        <v>42</v>
      </c>
      <c r="F6" s="4">
        <f>C7+F3</f>
        <v>24.905067023103818</v>
      </c>
      <c r="G6" s="3" t="s">
        <v>5</v>
      </c>
    </row>
    <row r="7" spans="2:7" x14ac:dyDescent="0.4">
      <c r="B7" s="3" t="s">
        <v>40</v>
      </c>
      <c r="C7" s="7">
        <v>20</v>
      </c>
      <c r="D7" s="3" t="s">
        <v>5</v>
      </c>
      <c r="F7" s="5">
        <f>RADIANS(F6)</f>
        <v>0.43467541998302434</v>
      </c>
      <c r="G7" s="3" t="s">
        <v>14</v>
      </c>
    </row>
    <row r="8" spans="2:7" x14ac:dyDescent="0.4">
      <c r="C8" s="5">
        <f>RADIANS(C7)</f>
        <v>0.3490658503988659</v>
      </c>
      <c r="D8" s="3" t="s">
        <v>14</v>
      </c>
    </row>
    <row r="9" spans="2:7" x14ac:dyDescent="0.4">
      <c r="B9" s="3" t="s">
        <v>18</v>
      </c>
      <c r="C9" s="5">
        <f>C5/2</f>
        <v>0.4</v>
      </c>
      <c r="D9" s="3" t="s">
        <v>3</v>
      </c>
    </row>
    <row r="10" spans="2:7" x14ac:dyDescent="0.4">
      <c r="B10" s="3" t="s">
        <v>19</v>
      </c>
      <c r="C10" s="9">
        <f>C9/C6</f>
        <v>1.6</v>
      </c>
      <c r="D10" s="3" t="s">
        <v>3</v>
      </c>
    </row>
    <row r="11" spans="2:7" x14ac:dyDescent="0.4">
      <c r="B11" s="3" t="s">
        <v>37</v>
      </c>
      <c r="C11" s="7">
        <v>12</v>
      </c>
      <c r="D11" s="3" t="s">
        <v>22</v>
      </c>
    </row>
    <row r="12" spans="2:7" x14ac:dyDescent="0.4">
      <c r="B12" s="3" t="s">
        <v>24</v>
      </c>
      <c r="C12" s="7">
        <v>0</v>
      </c>
      <c r="D12" s="3" t="s">
        <v>25</v>
      </c>
    </row>
    <row r="13" spans="2:7" x14ac:dyDescent="0.4">
      <c r="B13" s="3" t="s">
        <v>26</v>
      </c>
      <c r="C13" s="7">
        <v>0</v>
      </c>
      <c r="D13" s="3" t="s">
        <v>25</v>
      </c>
    </row>
    <row r="14" spans="2:7" x14ac:dyDescent="0.4">
      <c r="B14" s="3" t="s">
        <v>55</v>
      </c>
      <c r="C14" s="7">
        <v>1.2</v>
      </c>
      <c r="D14" s="3" t="s">
        <v>3</v>
      </c>
    </row>
    <row r="15" spans="2:7" x14ac:dyDescent="0.4">
      <c r="B15" s="3" t="s">
        <v>16</v>
      </c>
      <c r="C15" s="10">
        <f>C5/2*COS(C8)+(C5/2)/C6*COS(F4)</f>
        <v>1.9700174296639856</v>
      </c>
      <c r="D15" s="3" t="s">
        <v>3</v>
      </c>
    </row>
    <row r="16" spans="2:7" ht="17.149999999999999" x14ac:dyDescent="0.55000000000000004">
      <c r="B16" s="3" t="s">
        <v>31</v>
      </c>
      <c r="C16" s="10">
        <f>(F2*10^5*PI()/4*C4^2)-C23+C24</f>
        <v>2827433.3882308137</v>
      </c>
      <c r="D16" s="3" t="s">
        <v>13</v>
      </c>
    </row>
    <row r="17" spans="2:13" ht="17.149999999999999" x14ac:dyDescent="0.55000000000000004">
      <c r="B17" s="3" t="s">
        <v>32</v>
      </c>
      <c r="C17" s="10">
        <f>C16/COS(F4)</f>
        <v>2837826.2504957742</v>
      </c>
      <c r="D17" s="3" t="s">
        <v>13</v>
      </c>
      <c r="M17" s="6"/>
    </row>
    <row r="18" spans="2:13" ht="17.149999999999999" x14ac:dyDescent="0.55000000000000004">
      <c r="B18" s="3" t="s">
        <v>34</v>
      </c>
      <c r="C18" s="10">
        <f>C17*SIN(F7)</f>
        <v>1195054.1167192208</v>
      </c>
      <c r="D18" s="3" t="s">
        <v>13</v>
      </c>
      <c r="K18" s="3" t="s">
        <v>30</v>
      </c>
    </row>
    <row r="19" spans="2:13" ht="17.149999999999999" x14ac:dyDescent="0.55000000000000004">
      <c r="B19" s="3" t="s">
        <v>33</v>
      </c>
      <c r="C19" s="10">
        <f>C16*TAN(F4)</f>
        <v>242648.43523197743</v>
      </c>
      <c r="D19" s="3" t="s">
        <v>13</v>
      </c>
    </row>
    <row r="20" spans="2:13" ht="17.149999999999999" x14ac:dyDescent="0.55000000000000004">
      <c r="B20" s="3" t="s">
        <v>35</v>
      </c>
      <c r="C20" s="10">
        <f>C18*C5/2</f>
        <v>478021.64668768831</v>
      </c>
      <c r="D20" s="3" t="s">
        <v>15</v>
      </c>
    </row>
    <row r="21" spans="2:13" ht="17.149999999999999" x14ac:dyDescent="0.55000000000000004">
      <c r="B21" s="3" t="s">
        <v>36</v>
      </c>
      <c r="C21" s="10">
        <f>C19*C15</f>
        <v>478021.64668768825</v>
      </c>
      <c r="D21" s="3" t="s">
        <v>15</v>
      </c>
    </row>
    <row r="22" spans="2:13" x14ac:dyDescent="0.4">
      <c r="B22" s="3" t="s">
        <v>27</v>
      </c>
      <c r="C22" s="10">
        <f>C13*C9*(2*PI()*C11)^2</f>
        <v>0</v>
      </c>
      <c r="D22" s="3" t="s">
        <v>13</v>
      </c>
    </row>
    <row r="23" spans="2:13" x14ac:dyDescent="0.4">
      <c r="B23" s="3" t="s">
        <v>28</v>
      </c>
      <c r="C23" s="10">
        <f>C12*C28</f>
        <v>0</v>
      </c>
      <c r="D23" s="3" t="s">
        <v>13</v>
      </c>
    </row>
    <row r="24" spans="2:13" x14ac:dyDescent="0.4">
      <c r="B24" s="3" t="s">
        <v>29</v>
      </c>
      <c r="C24" s="5">
        <f>C12*C1</f>
        <v>0</v>
      </c>
      <c r="D24" s="3" t="s">
        <v>13</v>
      </c>
    </row>
    <row r="25" spans="2:13" ht="17.149999999999999" x14ac:dyDescent="0.55000000000000004">
      <c r="B25" s="3" t="s">
        <v>60</v>
      </c>
      <c r="C25" s="5">
        <f>C17*COS(F7)</f>
        <v>2573927.6380884037</v>
      </c>
    </row>
    <row r="26" spans="2:13" x14ac:dyDescent="0.4">
      <c r="B26" s="3" t="s">
        <v>17</v>
      </c>
      <c r="C26" s="4">
        <f>C9+C10-C15</f>
        <v>2.9982570336014369E-2</v>
      </c>
      <c r="D26" s="3" t="s">
        <v>3</v>
      </c>
    </row>
    <row r="27" spans="2:13" x14ac:dyDescent="0.4">
      <c r="B27" s="3" t="s">
        <v>20</v>
      </c>
      <c r="C27" s="9">
        <f>2*PI()*C11*C9*(SIN(C8)+(C9/(2*C10)*SIN(2*C8)))</f>
        <v>12.73833670754756</v>
      </c>
      <c r="D27" s="3" t="s">
        <v>21</v>
      </c>
    </row>
    <row r="28" spans="2:13" ht="16.3" x14ac:dyDescent="0.4">
      <c r="B28" s="3" t="s">
        <v>23</v>
      </c>
      <c r="C28" s="10">
        <f>(2*PI()*C11)^2*C9*(COS(C8)+C6*COS(2*C8))</f>
        <v>2572.3084786765226</v>
      </c>
      <c r="D28" s="3" t="s">
        <v>38</v>
      </c>
    </row>
    <row r="29" spans="2:13" x14ac:dyDescent="0.4">
      <c r="B29" s="3" t="s">
        <v>45</v>
      </c>
      <c r="C29" s="11">
        <f>SQRT(C17^2+C22^2-2*C17*C22*COS(F7))</f>
        <v>2837826.2504957742</v>
      </c>
      <c r="D29" s="3" t="s">
        <v>13</v>
      </c>
      <c r="E29" s="3" t="s">
        <v>57</v>
      </c>
      <c r="F29" s="7">
        <v>0.03</v>
      </c>
      <c r="G29" s="3" t="s">
        <v>3</v>
      </c>
      <c r="L29" s="12" t="s">
        <v>46</v>
      </c>
    </row>
    <row r="30" spans="2:13" ht="17.600000000000001" x14ac:dyDescent="0.55000000000000004">
      <c r="B30" s="3" t="s">
        <v>61</v>
      </c>
      <c r="C30" s="5">
        <f>C20*2*C11*PI()</f>
        <v>36041983.043782495</v>
      </c>
      <c r="D30" s="3" t="s">
        <v>62</v>
      </c>
      <c r="E30" s="3" t="s">
        <v>59</v>
      </c>
      <c r="F30" s="5">
        <f>C29/F29/1000</f>
        <v>94594.208349859153</v>
      </c>
      <c r="G30" s="3" t="s">
        <v>58</v>
      </c>
    </row>
    <row r="31" spans="2:13" x14ac:dyDescent="0.4">
      <c r="B31" s="3" t="s">
        <v>47</v>
      </c>
      <c r="C31" s="7">
        <v>0.1</v>
      </c>
      <c r="D31" s="3" t="s">
        <v>3</v>
      </c>
    </row>
    <row r="32" spans="2:13" x14ac:dyDescent="0.4">
      <c r="B32" s="3" t="s">
        <v>49</v>
      </c>
      <c r="C32" s="7">
        <v>30</v>
      </c>
      <c r="D32" s="3" t="s">
        <v>48</v>
      </c>
    </row>
    <row r="33" spans="2:4" x14ac:dyDescent="0.4">
      <c r="B33" s="3" t="s">
        <v>50</v>
      </c>
      <c r="C33" s="10">
        <f>C21/C32</f>
        <v>15934.054889589608</v>
      </c>
      <c r="D33" s="3" t="s">
        <v>15</v>
      </c>
    </row>
    <row r="34" spans="2:4" x14ac:dyDescent="0.4">
      <c r="B34" s="3" t="s">
        <v>52</v>
      </c>
      <c r="C34" s="10">
        <f>C33/C14</f>
        <v>13278.379074658007</v>
      </c>
      <c r="D34" s="3" t="s">
        <v>53</v>
      </c>
    </row>
    <row r="35" spans="2:4" ht="16.3" x14ac:dyDescent="0.4">
      <c r="B35" s="3" t="s">
        <v>51</v>
      </c>
      <c r="C35" s="10">
        <f>(C34*4)/(3.14*C31^2)</f>
        <v>1691513.2579182172</v>
      </c>
      <c r="D35" s="3" t="s">
        <v>54</v>
      </c>
    </row>
  </sheetData>
  <sheetProtection algorithmName="SHA-512" hashValue="g+JmDIiFFzTW8v2y+X+RrCdZ4cBX0iXBoRBvAqJr9KCAtEZIANnQm3IxUKhO0wtjA//tpI0+VBQohBu6v0+C7A==" saltValue="hi1R3cnx4S3pofVR8Jsn6A==" spinCount="100000" sheet="1" objects="1" scenarios="1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shapeId="1025" r:id="rId4">
          <objectPr defaultSize="0" autoPict="0" r:id="rId5">
            <anchor moveWithCells="1" sizeWithCells="1">
              <from>
                <xdr:col>4</xdr:col>
                <xdr:colOff>16329</xdr:colOff>
                <xdr:row>16</xdr:row>
                <xdr:rowOff>10886</xdr:rowOff>
              </from>
              <to>
                <xdr:col>5</xdr:col>
                <xdr:colOff>402771</xdr:colOff>
                <xdr:row>17</xdr:row>
                <xdr:rowOff>108857</xdr:rowOff>
              </to>
            </anchor>
          </objectPr>
        </oleObject>
      </mc:Choice>
      <mc:Fallback>
        <oleObject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K9"/>
  <sheetViews>
    <sheetView workbookViewId="0">
      <selection activeCell="E20" sqref="E20"/>
    </sheetView>
  </sheetViews>
  <sheetFormatPr defaultRowHeight="14.6" x14ac:dyDescent="0.4"/>
  <sheetData>
    <row r="2" spans="2:11" x14ac:dyDescent="0.4">
      <c r="E2" t="s">
        <v>12</v>
      </c>
      <c r="F2" s="1">
        <f>Blad1!C6</f>
        <v>0.25</v>
      </c>
    </row>
    <row r="5" spans="2:11" x14ac:dyDescent="0.4">
      <c r="B5" t="s">
        <v>7</v>
      </c>
      <c r="C5" s="1">
        <f>Blad1!C7</f>
        <v>20</v>
      </c>
      <c r="D5" t="s">
        <v>8</v>
      </c>
    </row>
    <row r="6" spans="2:11" x14ac:dyDescent="0.4">
      <c r="C6" s="1">
        <f>RADIANS(C5)</f>
        <v>0.3490658503988659</v>
      </c>
      <c r="D6" t="s">
        <v>9</v>
      </c>
    </row>
    <row r="7" spans="2:11" x14ac:dyDescent="0.4">
      <c r="B7" t="s">
        <v>10</v>
      </c>
      <c r="C7" s="1">
        <f>SIN(C6)</f>
        <v>0.34202014332566871</v>
      </c>
      <c r="J7">
        <v>30</v>
      </c>
      <c r="K7">
        <f>RADIANS(J7)</f>
        <v>0.52359877559829882</v>
      </c>
    </row>
    <row r="8" spans="2:11" x14ac:dyDescent="0.4">
      <c r="B8" t="s">
        <v>11</v>
      </c>
      <c r="C8" s="1">
        <f>F2*C7</f>
        <v>8.5505035831417178E-2</v>
      </c>
      <c r="J8">
        <f>SIN(K7)</f>
        <v>0.49999999999999994</v>
      </c>
      <c r="K8">
        <f>ASIN(K7)</f>
        <v>0.55106958309944631</v>
      </c>
    </row>
    <row r="9" spans="2:11" x14ac:dyDescent="0.4">
      <c r="B9" t="s">
        <v>6</v>
      </c>
      <c r="C9" s="2">
        <f>ASIN(C8)*180/PI()</f>
        <v>4.9050670231038165</v>
      </c>
      <c r="J9">
        <f>ASIN(C8)*180/PI()</f>
        <v>4.9050670231038165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Koster</dc:creator>
  <cp:lastModifiedBy>Ad de Koster</cp:lastModifiedBy>
  <dcterms:created xsi:type="dcterms:W3CDTF">2014-07-02T07:14:42Z</dcterms:created>
  <dcterms:modified xsi:type="dcterms:W3CDTF">2018-10-16T16:34:09Z</dcterms:modified>
</cp:coreProperties>
</file>